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IZ\Downloads\"/>
    </mc:Choice>
  </mc:AlternateContent>
  <xr:revisionPtr revIDLastSave="0" documentId="13_ncr:1_{A9D1CE9C-BD2E-4252-8E83-CF07B26BF73F}" xr6:coauthVersionLast="47" xr6:coauthVersionMax="47" xr10:uidLastSave="{00000000-0000-0000-0000-000000000000}"/>
  <bookViews>
    <workbookView xWindow="57480" yWindow="-1440" windowWidth="29040" windowHeight="15840" xr2:uid="{00000000-000D-0000-FFFF-FFFF00000000}"/>
  </bookViews>
  <sheets>
    <sheet name="예산세부내역" sheetId="1" r:id="rId1"/>
    <sheet name="KOTRA 기준단가" sheetId="7" r:id="rId2"/>
    <sheet name="국외여비기준" sheetId="6" r:id="rId3"/>
  </sheets>
  <definedNames>
    <definedName name="_xlnm._FilterDatabase" localSheetId="1" hidden="1">'KOTRA 기준단가'!$A$1:$K$138</definedName>
    <definedName name="_xlnm._FilterDatabase" localSheetId="2" hidden="1">국외여비기준!$A$1:$Q$141</definedName>
    <definedName name="djqtmda">#REF!</definedName>
    <definedName name="_xlnm.Print_Area" localSheetId="0">예산세부내역!$A$1:$J$49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N20" i="1" l="1"/>
  <c r="F27" i="1" l="1"/>
  <c r="F21" i="1" l="1"/>
  <c r="D18" i="1"/>
  <c r="F18" i="1" s="1"/>
  <c r="F16" i="1"/>
  <c r="C26" i="1"/>
  <c r="G25" i="1" s="1"/>
  <c r="C36" i="1" l="1"/>
  <c r="F39" i="1" l="1"/>
  <c r="F40" i="1"/>
  <c r="F41" i="1"/>
  <c r="I3" i="6"/>
  <c r="I4" i="6"/>
  <c r="I5" i="6"/>
  <c r="I6" i="6"/>
  <c r="I7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I81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100" i="6"/>
  <c r="I101" i="6"/>
  <c r="I102" i="6"/>
  <c r="I103" i="6"/>
  <c r="I104" i="6"/>
  <c r="I105" i="6"/>
  <c r="I106" i="6"/>
  <c r="I107" i="6"/>
  <c r="I108" i="6"/>
  <c r="I109" i="6"/>
  <c r="I110" i="6"/>
  <c r="I111" i="6"/>
  <c r="I112" i="6"/>
  <c r="I113" i="6"/>
  <c r="I114" i="6"/>
  <c r="I115" i="6"/>
  <c r="I116" i="6"/>
  <c r="I117" i="6"/>
  <c r="I118" i="6"/>
  <c r="I119" i="6"/>
  <c r="I120" i="6"/>
  <c r="I121" i="6"/>
  <c r="I122" i="6"/>
  <c r="I123" i="6"/>
  <c r="I124" i="6"/>
  <c r="I125" i="6"/>
  <c r="I126" i="6"/>
  <c r="I127" i="6"/>
  <c r="I128" i="6"/>
  <c r="I129" i="6"/>
  <c r="I130" i="6"/>
  <c r="I131" i="6"/>
  <c r="I132" i="6"/>
  <c r="I133" i="6"/>
  <c r="I134" i="6"/>
  <c r="I135" i="6"/>
  <c r="I136" i="6"/>
  <c r="I137" i="6"/>
  <c r="I138" i="6"/>
  <c r="I139" i="6"/>
  <c r="I140" i="6"/>
  <c r="I141" i="6"/>
  <c r="I2" i="6"/>
  <c r="H3" i="6"/>
  <c r="H4" i="6"/>
  <c r="H5" i="6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68" i="6"/>
  <c r="H69" i="6"/>
  <c r="H70" i="6"/>
  <c r="H71" i="6"/>
  <c r="H72" i="6"/>
  <c r="H73" i="6"/>
  <c r="H74" i="6"/>
  <c r="H75" i="6"/>
  <c r="H76" i="6"/>
  <c r="H77" i="6"/>
  <c r="H78" i="6"/>
  <c r="H79" i="6"/>
  <c r="H80" i="6"/>
  <c r="H81" i="6"/>
  <c r="H82" i="6"/>
  <c r="H83" i="6"/>
  <c r="H84" i="6"/>
  <c r="H85" i="6"/>
  <c r="H86" i="6"/>
  <c r="H87" i="6"/>
  <c r="H88" i="6"/>
  <c r="H89" i="6"/>
  <c r="H90" i="6"/>
  <c r="H91" i="6"/>
  <c r="H92" i="6"/>
  <c r="H93" i="6"/>
  <c r="H94" i="6"/>
  <c r="H95" i="6"/>
  <c r="H96" i="6"/>
  <c r="H97" i="6"/>
  <c r="H98" i="6"/>
  <c r="H99" i="6"/>
  <c r="H100" i="6"/>
  <c r="H101" i="6"/>
  <c r="H102" i="6"/>
  <c r="H103" i="6"/>
  <c r="H104" i="6"/>
  <c r="H105" i="6"/>
  <c r="H106" i="6"/>
  <c r="H107" i="6"/>
  <c r="H108" i="6"/>
  <c r="H109" i="6"/>
  <c r="H110" i="6"/>
  <c r="H111" i="6"/>
  <c r="H112" i="6"/>
  <c r="H113" i="6"/>
  <c r="H114" i="6"/>
  <c r="H115" i="6"/>
  <c r="H116" i="6"/>
  <c r="H117" i="6"/>
  <c r="H118" i="6"/>
  <c r="H119" i="6"/>
  <c r="H120" i="6"/>
  <c r="H121" i="6"/>
  <c r="H122" i="6"/>
  <c r="H123" i="6"/>
  <c r="H124" i="6"/>
  <c r="H125" i="6"/>
  <c r="H126" i="6"/>
  <c r="H127" i="6"/>
  <c r="H128" i="6"/>
  <c r="H129" i="6"/>
  <c r="H130" i="6"/>
  <c r="H131" i="6"/>
  <c r="H132" i="6"/>
  <c r="H133" i="6"/>
  <c r="H134" i="6"/>
  <c r="H135" i="6"/>
  <c r="H136" i="6"/>
  <c r="H137" i="6"/>
  <c r="H138" i="6"/>
  <c r="H139" i="6"/>
  <c r="H140" i="6"/>
  <c r="H141" i="6"/>
  <c r="H2" i="6"/>
  <c r="G3" i="6"/>
  <c r="G4" i="6"/>
  <c r="G5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2" i="6"/>
  <c r="J21" i="6" l="1"/>
  <c r="J20" i="6"/>
  <c r="J67" i="6"/>
  <c r="J72" i="6"/>
  <c r="J71" i="6"/>
  <c r="L71" i="6" s="1"/>
  <c r="J79" i="6"/>
  <c r="J45" i="6"/>
  <c r="J136" i="6"/>
  <c r="J128" i="6"/>
  <c r="J123" i="6"/>
  <c r="J121" i="6"/>
  <c r="J114" i="6"/>
  <c r="L114" i="6" s="1"/>
  <c r="J112" i="6"/>
  <c r="J111" i="6"/>
  <c r="J110" i="6"/>
  <c r="L136" i="6" l="1"/>
  <c r="L72" i="6"/>
  <c r="L111" i="6"/>
  <c r="L123" i="6"/>
  <c r="L79" i="6"/>
  <c r="K21" i="6"/>
  <c r="K121" i="6"/>
  <c r="L110" i="6"/>
  <c r="K45" i="6"/>
  <c r="K71" i="6"/>
  <c r="K128" i="6"/>
  <c r="K112" i="6"/>
  <c r="K20" i="6"/>
  <c r="K123" i="6"/>
  <c r="K111" i="6"/>
  <c r="K79" i="6"/>
  <c r="K136" i="6"/>
  <c r="K72" i="6"/>
  <c r="L121" i="6"/>
  <c r="L45" i="6"/>
  <c r="L67" i="6"/>
  <c r="K67" i="6"/>
  <c r="L20" i="6"/>
  <c r="L112" i="6"/>
  <c r="L128" i="6"/>
  <c r="L21" i="6"/>
  <c r="K114" i="6"/>
  <c r="K110" i="6"/>
  <c r="J77" i="6" l="1"/>
  <c r="J73" i="6"/>
  <c r="L73" i="6" l="1"/>
  <c r="K73" i="6"/>
  <c r="L77" i="6"/>
  <c r="K77" i="6"/>
  <c r="J64" i="6"/>
  <c r="L64" i="6" l="1"/>
  <c r="K64" i="6"/>
  <c r="J56" i="6"/>
  <c r="L56" i="6" l="1"/>
  <c r="K56" i="6"/>
  <c r="J141" i="6" l="1"/>
  <c r="J140" i="6"/>
  <c r="J139" i="6"/>
  <c r="J138" i="6"/>
  <c r="J137" i="6"/>
  <c r="J135" i="6"/>
  <c r="J134" i="6"/>
  <c r="J133" i="6"/>
  <c r="J132" i="6"/>
  <c r="J131" i="6"/>
  <c r="J129" i="6"/>
  <c r="J130" i="6"/>
  <c r="J127" i="6"/>
  <c r="J126" i="6"/>
  <c r="J125" i="6"/>
  <c r="J124" i="6"/>
  <c r="J122" i="6"/>
  <c r="J120" i="6"/>
  <c r="J119" i="6"/>
  <c r="J118" i="6"/>
  <c r="J117" i="6"/>
  <c r="J116" i="6"/>
  <c r="J115" i="6"/>
  <c r="J113" i="6"/>
  <c r="J109" i="6"/>
  <c r="J108" i="6"/>
  <c r="J107" i="6"/>
  <c r="J106" i="6"/>
  <c r="J105" i="6"/>
  <c r="J104" i="6"/>
  <c r="J103" i="6"/>
  <c r="J102" i="6"/>
  <c r="J101" i="6"/>
  <c r="J100" i="6"/>
  <c r="J99" i="6"/>
  <c r="J98" i="6"/>
  <c r="J97" i="6"/>
  <c r="J96" i="6"/>
  <c r="J95" i="6"/>
  <c r="J94" i="6"/>
  <c r="J93" i="6"/>
  <c r="J92" i="6"/>
  <c r="J91" i="6"/>
  <c r="J90" i="6"/>
  <c r="J89" i="6"/>
  <c r="J88" i="6"/>
  <c r="J87" i="6"/>
  <c r="J86" i="6"/>
  <c r="J76" i="6"/>
  <c r="J85" i="6"/>
  <c r="J84" i="6"/>
  <c r="J83" i="6"/>
  <c r="J80" i="6"/>
  <c r="J78" i="6"/>
  <c r="J82" i="6"/>
  <c r="J81" i="6"/>
  <c r="J75" i="6"/>
  <c r="J74" i="6"/>
  <c r="J70" i="6"/>
  <c r="J69" i="6"/>
  <c r="J68" i="6"/>
  <c r="J66" i="6"/>
  <c r="J65" i="6"/>
  <c r="J63" i="6"/>
  <c r="J62" i="6"/>
  <c r="J61" i="6"/>
  <c r="J60" i="6"/>
  <c r="J59" i="6"/>
  <c r="J58" i="6"/>
  <c r="J57" i="6"/>
  <c r="J55" i="6"/>
  <c r="J54" i="6"/>
  <c r="J53" i="6"/>
  <c r="J52" i="6"/>
  <c r="J51" i="6"/>
  <c r="J50" i="6"/>
  <c r="J49" i="6"/>
  <c r="J48" i="6"/>
  <c r="J47" i="6"/>
  <c r="J46" i="6"/>
  <c r="J44" i="6"/>
  <c r="J43" i="6"/>
  <c r="J42" i="6"/>
  <c r="J41" i="6"/>
  <c r="J40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" i="6"/>
  <c r="K139" i="6" l="1"/>
  <c r="L139" i="6"/>
  <c r="L140" i="6"/>
  <c r="K140" i="6"/>
  <c r="L141" i="6"/>
  <c r="K141" i="6"/>
  <c r="L7" i="6"/>
  <c r="K7" i="6"/>
  <c r="L19" i="6"/>
  <c r="K19" i="6"/>
  <c r="L29" i="6"/>
  <c r="K29" i="6"/>
  <c r="L37" i="6"/>
  <c r="K37" i="6"/>
  <c r="L46" i="6"/>
  <c r="K46" i="6"/>
  <c r="L54" i="6"/>
  <c r="K54" i="6"/>
  <c r="L63" i="6"/>
  <c r="K63" i="6"/>
  <c r="L81" i="6"/>
  <c r="K81" i="6"/>
  <c r="L86" i="6"/>
  <c r="K86" i="6"/>
  <c r="L94" i="6"/>
  <c r="K94" i="6"/>
  <c r="L102" i="6"/>
  <c r="K102" i="6"/>
  <c r="L113" i="6"/>
  <c r="K113" i="6"/>
  <c r="L124" i="6"/>
  <c r="K124" i="6"/>
  <c r="L133" i="6"/>
  <c r="K133" i="6"/>
  <c r="L4" i="6"/>
  <c r="K4" i="6"/>
  <c r="L12" i="6"/>
  <c r="K12" i="6"/>
  <c r="L22" i="6"/>
  <c r="K22" i="6"/>
  <c r="L30" i="6"/>
  <c r="K30" i="6"/>
  <c r="L42" i="6"/>
  <c r="K42" i="6"/>
  <c r="L51" i="6"/>
  <c r="K51" i="6"/>
  <c r="L55" i="6"/>
  <c r="K55" i="6"/>
  <c r="L70" i="6"/>
  <c r="K70" i="6"/>
  <c r="L82" i="6"/>
  <c r="K82" i="6"/>
  <c r="L91" i="6"/>
  <c r="K91" i="6"/>
  <c r="L103" i="6"/>
  <c r="K103" i="6"/>
  <c r="L119" i="6"/>
  <c r="K119" i="6"/>
  <c r="L129" i="6"/>
  <c r="K129" i="6"/>
  <c r="L5" i="6"/>
  <c r="K5" i="6"/>
  <c r="L9" i="6"/>
  <c r="K9" i="6"/>
  <c r="L13" i="6"/>
  <c r="K13" i="6"/>
  <c r="L17" i="6"/>
  <c r="K17" i="6"/>
  <c r="L23" i="6"/>
  <c r="K23" i="6"/>
  <c r="L27" i="6"/>
  <c r="K27" i="6"/>
  <c r="L31" i="6"/>
  <c r="K31" i="6"/>
  <c r="L35" i="6"/>
  <c r="K35" i="6"/>
  <c r="L39" i="6"/>
  <c r="K39" i="6"/>
  <c r="L43" i="6"/>
  <c r="K43" i="6"/>
  <c r="L48" i="6"/>
  <c r="K48" i="6"/>
  <c r="L52" i="6"/>
  <c r="K52" i="6"/>
  <c r="L57" i="6"/>
  <c r="K57" i="6"/>
  <c r="L61" i="6"/>
  <c r="K61" i="6"/>
  <c r="L66" i="6"/>
  <c r="K66" i="6"/>
  <c r="L74" i="6"/>
  <c r="K74" i="6"/>
  <c r="L78" i="6"/>
  <c r="K78" i="6"/>
  <c r="L85" i="6"/>
  <c r="K85" i="6"/>
  <c r="L88" i="6"/>
  <c r="K88" i="6"/>
  <c r="L92" i="6"/>
  <c r="K92" i="6"/>
  <c r="L96" i="6"/>
  <c r="K96" i="6"/>
  <c r="L100" i="6"/>
  <c r="K100" i="6"/>
  <c r="L104" i="6"/>
  <c r="K104" i="6"/>
  <c r="L108" i="6"/>
  <c r="K108" i="6"/>
  <c r="L116" i="6"/>
  <c r="K116" i="6"/>
  <c r="L120" i="6"/>
  <c r="K120" i="6"/>
  <c r="L126" i="6"/>
  <c r="K126" i="6"/>
  <c r="L131" i="6"/>
  <c r="K131" i="6"/>
  <c r="L135" i="6"/>
  <c r="K135" i="6"/>
  <c r="L3" i="6"/>
  <c r="K3" i="6"/>
  <c r="L11" i="6"/>
  <c r="K11" i="6"/>
  <c r="L15" i="6"/>
  <c r="K15" i="6"/>
  <c r="L25" i="6"/>
  <c r="K25" i="6"/>
  <c r="L33" i="6"/>
  <c r="K33" i="6"/>
  <c r="L41" i="6"/>
  <c r="K41" i="6"/>
  <c r="L50" i="6"/>
  <c r="K50" i="6"/>
  <c r="L59" i="6"/>
  <c r="K59" i="6"/>
  <c r="L69" i="6"/>
  <c r="K69" i="6"/>
  <c r="L83" i="6"/>
  <c r="K83" i="6"/>
  <c r="L90" i="6"/>
  <c r="K90" i="6"/>
  <c r="L98" i="6"/>
  <c r="K98" i="6"/>
  <c r="L106" i="6"/>
  <c r="K106" i="6"/>
  <c r="L118" i="6"/>
  <c r="K118" i="6"/>
  <c r="L130" i="6"/>
  <c r="K130" i="6"/>
  <c r="L138" i="6"/>
  <c r="K138" i="6"/>
  <c r="L8" i="6"/>
  <c r="K8" i="6"/>
  <c r="L16" i="6"/>
  <c r="K16" i="6"/>
  <c r="L26" i="6"/>
  <c r="K26" i="6"/>
  <c r="L34" i="6"/>
  <c r="K34" i="6"/>
  <c r="L38" i="6"/>
  <c r="K38" i="6"/>
  <c r="L47" i="6"/>
  <c r="K47" i="6"/>
  <c r="L60" i="6"/>
  <c r="K60" i="6"/>
  <c r="L65" i="6"/>
  <c r="K65" i="6"/>
  <c r="L84" i="6"/>
  <c r="K84" i="6"/>
  <c r="L87" i="6"/>
  <c r="K87" i="6"/>
  <c r="L95" i="6"/>
  <c r="K95" i="6"/>
  <c r="L99" i="6"/>
  <c r="K99" i="6"/>
  <c r="L107" i="6"/>
  <c r="K107" i="6"/>
  <c r="L115" i="6"/>
  <c r="K115" i="6"/>
  <c r="L125" i="6"/>
  <c r="K125" i="6"/>
  <c r="L134" i="6"/>
  <c r="K134" i="6"/>
  <c r="L6" i="6"/>
  <c r="K6" i="6"/>
  <c r="L10" i="6"/>
  <c r="K10" i="6"/>
  <c r="L14" i="6"/>
  <c r="K14" i="6"/>
  <c r="L18" i="6"/>
  <c r="K18" i="6"/>
  <c r="L24" i="6"/>
  <c r="K24" i="6"/>
  <c r="L28" i="6"/>
  <c r="K28" i="6"/>
  <c r="L32" i="6"/>
  <c r="K32" i="6"/>
  <c r="L36" i="6"/>
  <c r="K36" i="6"/>
  <c r="L40" i="6"/>
  <c r="K40" i="6"/>
  <c r="L44" i="6"/>
  <c r="K44" i="6"/>
  <c r="L49" i="6"/>
  <c r="K49" i="6"/>
  <c r="L53" i="6"/>
  <c r="K53" i="6"/>
  <c r="L58" i="6"/>
  <c r="K58" i="6"/>
  <c r="L62" i="6"/>
  <c r="K62" i="6"/>
  <c r="L68" i="6"/>
  <c r="K68" i="6"/>
  <c r="L75" i="6"/>
  <c r="K75" i="6"/>
  <c r="L80" i="6"/>
  <c r="K80" i="6"/>
  <c r="L76" i="6"/>
  <c r="K76" i="6"/>
  <c r="L89" i="6"/>
  <c r="K89" i="6"/>
  <c r="L93" i="6"/>
  <c r="K93" i="6"/>
  <c r="L97" i="6"/>
  <c r="K97" i="6"/>
  <c r="L101" i="6"/>
  <c r="K101" i="6"/>
  <c r="L105" i="6"/>
  <c r="K105" i="6"/>
  <c r="L109" i="6"/>
  <c r="K109" i="6"/>
  <c r="L117" i="6"/>
  <c r="K117" i="6"/>
  <c r="L122" i="6"/>
  <c r="K122" i="6"/>
  <c r="L127" i="6"/>
  <c r="K127" i="6"/>
  <c r="L132" i="6"/>
  <c r="K132" i="6"/>
  <c r="L137" i="6"/>
  <c r="K137" i="6"/>
  <c r="L2" i="6"/>
  <c r="K2" i="6"/>
  <c r="D27" i="1"/>
  <c r="D22" i="1"/>
  <c r="F22" i="1" l="1"/>
  <c r="K20" i="1" s="1"/>
  <c r="G36" i="1"/>
  <c r="K36" i="1" l="1"/>
  <c r="I36" i="1"/>
  <c r="J36" i="1" s="1"/>
  <c r="F30" i="1"/>
  <c r="C13" i="1"/>
  <c r="C12" i="1" l="1"/>
  <c r="C35" i="1"/>
  <c r="C33" i="1"/>
  <c r="G33" i="1" s="1"/>
  <c r="I33" i="1" s="1"/>
  <c r="C32" i="1"/>
  <c r="G32" i="1" s="1"/>
  <c r="I32" i="1" s="1"/>
  <c r="K33" i="1" l="1"/>
  <c r="K32" i="1"/>
  <c r="G39" i="1"/>
  <c r="G40" i="1" l="1"/>
  <c r="F35" i="1" l="1"/>
  <c r="G41" i="1" l="1"/>
  <c r="G35" i="1"/>
  <c r="I35" i="1" s="1"/>
  <c r="C34" i="1"/>
  <c r="F34" i="1"/>
  <c r="F31" i="1"/>
  <c r="C31" i="1"/>
  <c r="G13" i="1"/>
  <c r="I13" i="1" s="1"/>
  <c r="G12" i="1"/>
  <c r="I12" i="1" s="1"/>
  <c r="G30" i="1"/>
  <c r="I30" i="1" s="1"/>
  <c r="K35" i="1" l="1"/>
  <c r="K31" i="1"/>
  <c r="K13" i="1"/>
  <c r="J13" i="1"/>
  <c r="K12" i="1"/>
  <c r="G31" i="1"/>
  <c r="I31" i="1" s="1"/>
  <c r="G34" i="1"/>
  <c r="I34" i="1" s="1"/>
  <c r="J12" i="1"/>
  <c r="K34" i="1" l="1"/>
  <c r="K37" i="1" s="1"/>
  <c r="I37" i="1"/>
  <c r="G37" i="1"/>
  <c r="K14" i="1"/>
  <c r="J14" i="1"/>
  <c r="I14" i="1"/>
  <c r="G14" i="1"/>
  <c r="N16" i="1" s="1"/>
  <c r="J35" i="1"/>
  <c r="I39" i="1"/>
  <c r="F42" i="1"/>
  <c r="I40" i="1"/>
  <c r="J40" i="1" s="1"/>
  <c r="I41" i="1"/>
  <c r="J41" i="1" s="1"/>
  <c r="G42" i="1" l="1"/>
  <c r="I42" i="1" s="1"/>
  <c r="J32" i="1"/>
  <c r="J33" i="1"/>
  <c r="J34" i="1"/>
  <c r="J30" i="1" l="1"/>
  <c r="J31" i="1" l="1"/>
  <c r="J37" i="1" s="1"/>
  <c r="C5" i="1" l="1"/>
  <c r="F17" i="1" s="1"/>
  <c r="J39" i="1"/>
  <c r="E43" i="1" l="1"/>
  <c r="C43" i="1" s="1"/>
  <c r="F43" i="1" s="1"/>
  <c r="I25" i="1"/>
  <c r="E27" i="1"/>
  <c r="G27" i="1" s="1"/>
  <c r="J42" i="1"/>
  <c r="C27" i="1"/>
  <c r="K15" i="1" l="1"/>
  <c r="K19" i="1" s="1"/>
  <c r="G15" i="1"/>
  <c r="G43" i="1"/>
  <c r="K27" i="1"/>
  <c r="K28" i="1" s="1"/>
  <c r="J25" i="1"/>
  <c r="I15" i="1" l="1"/>
  <c r="I19" i="1" s="1"/>
  <c r="G19" i="1"/>
  <c r="I27" i="1"/>
  <c r="I28" i="1" s="1"/>
  <c r="G28" i="1"/>
  <c r="I43" i="1"/>
  <c r="J43" i="1" s="1"/>
  <c r="G20" i="1"/>
  <c r="I20" i="1" s="1"/>
  <c r="K24" i="1"/>
  <c r="J15" i="1" l="1"/>
  <c r="J19" i="1" s="1"/>
  <c r="I24" i="1"/>
  <c r="G24" i="1"/>
  <c r="J27" i="1"/>
  <c r="J28" i="1" s="1"/>
  <c r="J20" i="1" l="1"/>
  <c r="J24" i="1" s="1"/>
  <c r="I44" i="1" l="1"/>
  <c r="G44" i="1"/>
  <c r="K29" i="1"/>
  <c r="K45" i="1" s="1"/>
  <c r="N21" i="1" s="1"/>
  <c r="G29" i="1"/>
  <c r="N17" i="1" s="1"/>
  <c r="N18" i="1" s="1"/>
  <c r="N19" i="1" s="1"/>
  <c r="J44" i="1" l="1"/>
  <c r="G45" i="1"/>
  <c r="I29" i="1"/>
  <c r="I45" i="1" s="1"/>
  <c r="J29" i="1"/>
  <c r="J4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duke</author>
    <author>user</author>
  </authors>
  <commentList>
    <comment ref="A5" authorId="0" shapeId="0" xr:uid="{00000000-0006-0000-0000-000001000000}">
      <text>
        <r>
          <rPr>
            <b/>
            <sz val="9"/>
            <color indexed="81"/>
            <rFont val="굴림"/>
            <family val="3"/>
            <charset val="129"/>
          </rPr>
          <t xml:space="preserve">양식을 잘 지켜주세요 xxxx-xx-xx
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굴림"/>
            <family val="3"/>
            <charset val="129"/>
          </rPr>
          <t>도시(국가)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굴림"/>
            <family val="3"/>
            <charset val="129"/>
          </rPr>
          <t>드롭다운메뉴에서 선택
(KOTRA 기준단가표 참고)</t>
        </r>
      </text>
    </comment>
    <comment ref="I5" authorId="0" shapeId="0" xr:uid="{00000000-0006-0000-0000-000004000000}">
      <text>
        <r>
          <rPr>
            <b/>
            <sz val="9"/>
            <color indexed="81"/>
            <rFont val="굴림"/>
            <family val="3"/>
            <charset val="129"/>
          </rPr>
          <t>드롭다운메뉴에서 선택
(USD,EUR,CNY,JPY)
타 통화의 경우 변환식 별도 기재</t>
        </r>
      </text>
    </comment>
    <comment ref="K25" authorId="1" shapeId="0" xr:uid="{00000000-0006-0000-0000-000005000000}">
      <text>
        <r>
          <rPr>
            <b/>
            <sz val="9"/>
            <color indexed="81"/>
            <rFont val="돋움"/>
            <family val="3"/>
            <charset val="129"/>
          </rPr>
          <t>해상</t>
        </r>
        <r>
          <rPr>
            <b/>
            <sz val="9"/>
            <color indexed="81"/>
            <rFont val="Tahoma"/>
            <family val="2"/>
          </rPr>
          <t xml:space="preserve">1CBM </t>
        </r>
        <r>
          <rPr>
            <b/>
            <sz val="9"/>
            <color indexed="81"/>
            <rFont val="돋움"/>
            <family val="3"/>
            <charset val="129"/>
          </rPr>
          <t>초과비용은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업체부담</t>
        </r>
      </text>
    </comment>
    <comment ref="F42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16</t>
        </r>
        <r>
          <rPr>
            <b/>
            <sz val="9"/>
            <color indexed="81"/>
            <rFont val="돋움"/>
            <family val="3"/>
            <charset val="129"/>
          </rPr>
          <t>개사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주관단체</t>
        </r>
        <r>
          <rPr>
            <b/>
            <sz val="9"/>
            <color indexed="81"/>
            <rFont val="Tahoma"/>
            <family val="2"/>
          </rPr>
          <t xml:space="preserve"> 2</t>
        </r>
        <r>
          <rPr>
            <b/>
            <sz val="9"/>
            <color indexed="81"/>
            <rFont val="돋움"/>
            <family val="3"/>
            <charset val="129"/>
          </rPr>
          <t>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자동계산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<sst xmlns="http://schemas.openxmlformats.org/spreadsheetml/2006/main" count="1129" uniqueCount="415">
  <si>
    <t>예산용도</t>
  </si>
  <si>
    <t xml:space="preserve"> 세부내역</t>
  </si>
  <si>
    <t>지원금액</t>
  </si>
  <si>
    <t>개산급 지급액</t>
  </si>
  <si>
    <t>사후 지급액</t>
  </si>
  <si>
    <t>업체</t>
  </si>
  <si>
    <t>소  계</t>
  </si>
  <si>
    <t>소 계</t>
  </si>
  <si>
    <t>(</t>
    <phoneticPr fontId="20" type="noConversion"/>
  </si>
  <si>
    <t>)</t>
    <phoneticPr fontId="20" type="noConversion"/>
  </si>
  <si>
    <t xml:space="preserve"> - 환 율</t>
    <phoneticPr fontId="20" type="noConversion"/>
  </si>
  <si>
    <t>소  계</t>
    <phoneticPr fontId="20" type="noConversion"/>
  </si>
  <si>
    <t xml:space="preserve"> - 장치비단가</t>
    <phoneticPr fontId="20" type="noConversion"/>
  </si>
  <si>
    <t xml:space="preserve"> - 지원비율</t>
    <phoneticPr fontId="20" type="noConversion"/>
  </si>
  <si>
    <t xml:space="preserve"> - 1CBM 단가</t>
    <phoneticPr fontId="20" type="noConversion"/>
  </si>
  <si>
    <t>원</t>
    <phoneticPr fontId="20" type="noConversion"/>
  </si>
  <si>
    <t>광저우</t>
  </si>
  <si>
    <t>뉴욕</t>
  </si>
  <si>
    <t>샌프란시스코</t>
  </si>
  <si>
    <t>시카고</t>
  </si>
  <si>
    <t>디트로이트</t>
  </si>
  <si>
    <t>워싱턴</t>
  </si>
  <si>
    <t>런던</t>
  </si>
  <si>
    <t>프랑크푸르트</t>
  </si>
  <si>
    <t>파리</t>
  </si>
  <si>
    <t>뮌헨</t>
  </si>
  <si>
    <t>함부르크</t>
  </si>
  <si>
    <t>밀라노</t>
  </si>
  <si>
    <t>이스탄불</t>
  </si>
  <si>
    <t>홍콩</t>
  </si>
  <si>
    <t>파나마</t>
  </si>
  <si>
    <t>멕시코시티</t>
  </si>
  <si>
    <t>모스크바</t>
  </si>
  <si>
    <t>블라디보스톡</t>
  </si>
  <si>
    <t>싱가포르</t>
  </si>
  <si>
    <t>쿠알라룸푸르</t>
  </si>
  <si>
    <t>방콕</t>
  </si>
  <si>
    <t>호치민</t>
  </si>
  <si>
    <t>하노이</t>
  </si>
  <si>
    <t>양곤</t>
  </si>
  <si>
    <t>뉴델리</t>
  </si>
  <si>
    <t>뭄바이</t>
  </si>
  <si>
    <t>두바이</t>
  </si>
  <si>
    <t>카이로</t>
  </si>
  <si>
    <t>테헤란</t>
  </si>
  <si>
    <t>암만</t>
  </si>
  <si>
    <t>나이로비</t>
  </si>
  <si>
    <t>바그다드</t>
  </si>
  <si>
    <t>트리폴리</t>
  </si>
  <si>
    <t>USD</t>
  </si>
  <si>
    <t>참여업체수</t>
    <phoneticPr fontId="20" type="noConversion"/>
  </si>
  <si>
    <t>임차료통화</t>
    <phoneticPr fontId="20" type="noConversion"/>
  </si>
  <si>
    <t>운송단가(1cbm)</t>
    <phoneticPr fontId="20" type="noConversion"/>
  </si>
  <si>
    <t>단가기준도시</t>
    <phoneticPr fontId="20" type="noConversion"/>
  </si>
  <si>
    <t>시작일시</t>
    <phoneticPr fontId="20" type="noConversion"/>
  </si>
  <si>
    <t>완료일시</t>
    <phoneticPr fontId="20" type="noConversion"/>
  </si>
  <si>
    <t>* 노란색 부분만 기재하여 주시기 바랍니다.</t>
    <phoneticPr fontId="20" type="noConversion"/>
  </si>
  <si>
    <t>다롄</t>
  </si>
  <si>
    <t>다카</t>
  </si>
  <si>
    <t>상파울루</t>
  </si>
  <si>
    <t>알마티</t>
  </si>
  <si>
    <t>암스테르담</t>
  </si>
  <si>
    <t>키예프</t>
  </si>
  <si>
    <t>타이베이</t>
  </si>
  <si>
    <t>순번</t>
    <phoneticPr fontId="20" type="noConversion"/>
  </si>
  <si>
    <t>총 계</t>
    <phoneticPr fontId="20" type="noConversion"/>
  </si>
  <si>
    <t>주관단체명</t>
    <phoneticPr fontId="20" type="noConversion"/>
  </si>
  <si>
    <t>전시국가</t>
    <phoneticPr fontId="20" type="noConversion"/>
  </si>
  <si>
    <t xml:space="preserve"> - 항공료(주관단체1인)</t>
    <phoneticPr fontId="20" type="noConversion"/>
  </si>
  <si>
    <t>로스앤젤레스</t>
  </si>
  <si>
    <t>연번</t>
  </si>
  <si>
    <t>마드리드</t>
  </si>
  <si>
    <t>바르샤바</t>
  </si>
  <si>
    <t>부다페스트</t>
  </si>
  <si>
    <t>부쿠레슈티</t>
  </si>
  <si>
    <t>브뤼셀</t>
  </si>
  <si>
    <t>빈</t>
  </si>
  <si>
    <t>소피아</t>
  </si>
  <si>
    <t>스톡홀름</t>
  </si>
  <si>
    <t>아테네</t>
  </si>
  <si>
    <t>자그레브</t>
  </si>
  <si>
    <t>코펜하겐</t>
  </si>
  <si>
    <t>프라하</t>
  </si>
  <si>
    <t>헬싱키</t>
  </si>
  <si>
    <t>달라스</t>
  </si>
  <si>
    <t>실리콘밸리</t>
  </si>
  <si>
    <t>마닐라</t>
  </si>
  <si>
    <t>벵갈루루</t>
  </si>
  <si>
    <t>비엔티안</t>
  </si>
  <si>
    <t>수라바야</t>
  </si>
  <si>
    <t>오클랜드</t>
  </si>
  <si>
    <t>자카르타</t>
  </si>
  <si>
    <t>첸나이</t>
  </si>
  <si>
    <t>카라치</t>
  </si>
  <si>
    <t>콜롬보</t>
  </si>
  <si>
    <t>프놈펜</t>
  </si>
  <si>
    <t>나고야</t>
  </si>
  <si>
    <t>오사카</t>
  </si>
  <si>
    <t>후쿠오카</t>
  </si>
  <si>
    <t>난징</t>
  </si>
  <si>
    <t>샤먼</t>
  </si>
  <si>
    <t>선양</t>
  </si>
  <si>
    <t>선전</t>
  </si>
  <si>
    <t>시안</t>
  </si>
  <si>
    <t>우한</t>
  </si>
  <si>
    <t>정저우</t>
  </si>
  <si>
    <t>창사</t>
  </si>
  <si>
    <t>청두</t>
  </si>
  <si>
    <t>충칭</t>
  </si>
  <si>
    <t>칭다오</t>
  </si>
  <si>
    <t>톈진</t>
  </si>
  <si>
    <t>항저우</t>
  </si>
  <si>
    <t>과테말라</t>
  </si>
  <si>
    <t>리마</t>
  </si>
  <si>
    <t>리우데자네이루</t>
  </si>
  <si>
    <t>보고타</t>
  </si>
  <si>
    <t>부에노스아이레스</t>
  </si>
  <si>
    <t>산토도밍고</t>
  </si>
  <si>
    <t>산티아고</t>
  </si>
  <si>
    <t>아순시온</t>
  </si>
  <si>
    <t>키토</t>
  </si>
  <si>
    <t>다마스커스</t>
  </si>
  <si>
    <t>도하</t>
  </si>
  <si>
    <t>리야드</t>
  </si>
  <si>
    <t>무스카트</t>
  </si>
  <si>
    <t>알제</t>
  </si>
  <si>
    <t>카사블랑카</t>
  </si>
  <si>
    <t>쿠웨이트</t>
  </si>
  <si>
    <t>텔아비브</t>
  </si>
  <si>
    <t>다레살람</t>
  </si>
  <si>
    <t>두알라</t>
  </si>
  <si>
    <t>라고스</t>
  </si>
  <si>
    <t>마푸투</t>
  </si>
  <si>
    <t>아디스아바바</t>
  </si>
  <si>
    <t>아크라</t>
  </si>
  <si>
    <t>요하네스버그</t>
  </si>
  <si>
    <t>카르툼</t>
  </si>
  <si>
    <t>노보시비르스크</t>
  </si>
  <si>
    <t>민스크</t>
  </si>
  <si>
    <t>바쿠</t>
  </si>
  <si>
    <t>상트페테르부르크</t>
  </si>
  <si>
    <t>타슈켄트</t>
  </si>
  <si>
    <t>울란바토르</t>
  </si>
  <si>
    <t>미시건</t>
  </si>
  <si>
    <t>애너하임</t>
  </si>
  <si>
    <t>프리드리히샤펀</t>
  </si>
  <si>
    <t>* 검색시 도시명이 없는 경우, 동일국가 최근접 도시로 선택</t>
    <phoneticPr fontId="20" type="noConversion"/>
  </si>
  <si>
    <t>하얼빈</t>
  </si>
  <si>
    <t>동관</t>
  </si>
  <si>
    <t>곤명</t>
  </si>
  <si>
    <t>쾰른</t>
  </si>
  <si>
    <t>뒤셀도르프</t>
  </si>
  <si>
    <t>뉴렌버그</t>
  </si>
  <si>
    <t>베로나</t>
  </si>
  <si>
    <t>라스베가스</t>
  </si>
  <si>
    <t>통화</t>
  </si>
  <si>
    <t>CNY</t>
    <phoneticPr fontId="20" type="noConversion"/>
  </si>
  <si>
    <t>EUR</t>
    <phoneticPr fontId="20" type="noConversion"/>
  </si>
  <si>
    <t>JPY</t>
    <phoneticPr fontId="20" type="noConversion"/>
  </si>
  <si>
    <t>USD</t>
    <phoneticPr fontId="20" type="noConversion"/>
  </si>
  <si>
    <t xml:space="preserve"> - 기타운영</t>
    <phoneticPr fontId="20" type="noConversion"/>
  </si>
  <si>
    <t xml:space="preserve"> - 사전간담회(국내)</t>
    <phoneticPr fontId="20" type="noConversion"/>
  </si>
  <si>
    <t xml:space="preserve"> - 현지간담회</t>
    <phoneticPr fontId="20" type="noConversion"/>
  </si>
  <si>
    <t>사후관리단계</t>
    <phoneticPr fontId="20" type="noConversion"/>
  </si>
  <si>
    <t xml:space="preserve"> - 초청 바이어 항공료</t>
    <phoneticPr fontId="20" type="noConversion"/>
  </si>
  <si>
    <t xml:space="preserve"> - 상담장 임차</t>
    <phoneticPr fontId="20" type="noConversion"/>
  </si>
  <si>
    <t xml:space="preserve"> - 차량 임차</t>
    <phoneticPr fontId="20" type="noConversion"/>
  </si>
  <si>
    <t xml:space="preserve"> - 바이어 신용조사비</t>
    <phoneticPr fontId="20" type="noConversion"/>
  </si>
  <si>
    <t>비고</t>
  </si>
  <si>
    <t>용역비</t>
  </si>
  <si>
    <t>1차보조금</t>
  </si>
  <si>
    <t>업체부담금</t>
    <phoneticPr fontId="20" type="noConversion"/>
  </si>
  <si>
    <t>사전준비단계</t>
    <phoneticPr fontId="20" type="noConversion"/>
  </si>
  <si>
    <t>현지활동단계</t>
    <phoneticPr fontId="20" type="noConversion"/>
  </si>
  <si>
    <t>구성운영비 초과여부</t>
    <phoneticPr fontId="20" type="noConversion"/>
  </si>
  <si>
    <t>1단계</t>
    <phoneticPr fontId="20" type="noConversion"/>
  </si>
  <si>
    <t>3단계</t>
    <phoneticPr fontId="20" type="noConversion"/>
  </si>
  <si>
    <t>바이어항공료</t>
    <phoneticPr fontId="20" type="noConversion"/>
  </si>
  <si>
    <t>초청바이어수</t>
    <phoneticPr fontId="20" type="noConversion"/>
  </si>
  <si>
    <t>주관단체항공료</t>
    <phoneticPr fontId="20" type="noConversion"/>
  </si>
  <si>
    <t>상담장임차</t>
    <phoneticPr fontId="20" type="noConversion"/>
  </si>
  <si>
    <t>차량임차</t>
    <phoneticPr fontId="20" type="noConversion"/>
  </si>
  <si>
    <t>신용조사단가</t>
    <phoneticPr fontId="20" type="noConversion"/>
  </si>
  <si>
    <t>해외마케팅·홍보</t>
    <phoneticPr fontId="20" type="noConversion"/>
  </si>
  <si>
    <t xml:space="preserve"> - 국외여비(주관단체1인)</t>
    <phoneticPr fontId="20" type="noConversion"/>
  </si>
  <si>
    <t>2단계</t>
    <phoneticPr fontId="20" type="noConversion"/>
  </si>
  <si>
    <t>ㅇ 통역</t>
    <phoneticPr fontId="20" type="noConversion"/>
  </si>
  <si>
    <t>통역단가</t>
    <phoneticPr fontId="20" type="noConversion"/>
  </si>
  <si>
    <t>* 현재 입력된 것은 예시 입니다</t>
    <phoneticPr fontId="20" type="noConversion"/>
  </si>
  <si>
    <t>총 사업비</t>
    <phoneticPr fontId="20" type="noConversion"/>
  </si>
  <si>
    <t>구분</t>
    <phoneticPr fontId="20" type="noConversion"/>
  </si>
  <si>
    <t>국가</t>
    <phoneticPr fontId="20" type="noConversion"/>
  </si>
  <si>
    <t>지역</t>
    <phoneticPr fontId="20" type="noConversion"/>
  </si>
  <si>
    <t>통화</t>
    <phoneticPr fontId="20" type="noConversion"/>
  </si>
  <si>
    <t>일비</t>
    <phoneticPr fontId="20" type="noConversion"/>
  </si>
  <si>
    <t>숙박비</t>
    <phoneticPr fontId="20" type="noConversion"/>
  </si>
  <si>
    <t>식비</t>
    <phoneticPr fontId="20" type="noConversion"/>
  </si>
  <si>
    <t>환율</t>
    <phoneticPr fontId="20" type="noConversion"/>
  </si>
  <si>
    <t>원화</t>
    <phoneticPr fontId="20" type="noConversion"/>
  </si>
  <si>
    <t>1일숙박 제외</t>
    <phoneticPr fontId="20" type="noConversion"/>
  </si>
  <si>
    <t>가</t>
    <phoneticPr fontId="20" type="noConversion"/>
  </si>
  <si>
    <t>도쿄</t>
    <phoneticPr fontId="20" type="noConversion"/>
  </si>
  <si>
    <t>나</t>
    <phoneticPr fontId="20" type="noConversion"/>
  </si>
  <si>
    <t>다</t>
    <phoneticPr fontId="20" type="noConversion"/>
  </si>
  <si>
    <t>라</t>
    <phoneticPr fontId="20" type="noConversion"/>
  </si>
  <si>
    <t>제네바</t>
    <phoneticPr fontId="20" type="noConversion"/>
  </si>
  <si>
    <t>베이징</t>
    <phoneticPr fontId="20" type="noConversion"/>
  </si>
  <si>
    <t>아시아</t>
    <phoneticPr fontId="20" type="noConversion"/>
  </si>
  <si>
    <t>인도</t>
    <phoneticPr fontId="20" type="noConversion"/>
  </si>
  <si>
    <t>일본</t>
    <phoneticPr fontId="20" type="noConversion"/>
  </si>
  <si>
    <t>오사카</t>
    <phoneticPr fontId="20" type="noConversion"/>
  </si>
  <si>
    <t>치바</t>
    <phoneticPr fontId="20" type="noConversion"/>
  </si>
  <si>
    <t>카자흐스탄</t>
    <phoneticPr fontId="20" type="noConversion"/>
  </si>
  <si>
    <t>아메리카</t>
    <phoneticPr fontId="20" type="noConversion"/>
  </si>
  <si>
    <t>멕시코</t>
    <phoneticPr fontId="20" type="noConversion"/>
  </si>
  <si>
    <t>미국</t>
    <phoneticPr fontId="20" type="noConversion"/>
  </si>
  <si>
    <t>애너하임</t>
    <phoneticPr fontId="20" type="noConversion"/>
  </si>
  <si>
    <t>휴스턴</t>
    <phoneticPr fontId="20" type="noConversion"/>
  </si>
  <si>
    <t>아르헨티나</t>
    <phoneticPr fontId="20" type="noConversion"/>
  </si>
  <si>
    <t>캐나다</t>
    <phoneticPr fontId="20" type="noConversion"/>
  </si>
  <si>
    <t>밴쿠버</t>
    <phoneticPr fontId="20" type="noConversion"/>
  </si>
  <si>
    <t>토론토</t>
    <phoneticPr fontId="20" type="noConversion"/>
  </si>
  <si>
    <t>유럽주</t>
    <phoneticPr fontId="20" type="noConversion"/>
  </si>
  <si>
    <t>그리스</t>
    <phoneticPr fontId="20" type="noConversion"/>
  </si>
  <si>
    <t>네덜란드</t>
    <phoneticPr fontId="20" type="noConversion"/>
  </si>
  <si>
    <t>독일</t>
    <phoneticPr fontId="20" type="noConversion"/>
  </si>
  <si>
    <t>뒤셀도르프</t>
    <phoneticPr fontId="20" type="noConversion"/>
  </si>
  <si>
    <t>베를린</t>
    <phoneticPr fontId="20" type="noConversion"/>
  </si>
  <si>
    <t>프리드리히샤펀</t>
    <phoneticPr fontId="20" type="noConversion"/>
  </si>
  <si>
    <t>슈투트가르트</t>
    <phoneticPr fontId="20" type="noConversion"/>
  </si>
  <si>
    <t>쾰른</t>
    <phoneticPr fontId="20" type="noConversion"/>
  </si>
  <si>
    <t>뉴렌버그</t>
    <phoneticPr fontId="20" type="noConversion"/>
  </si>
  <si>
    <t>러시아</t>
    <phoneticPr fontId="20" type="noConversion"/>
  </si>
  <si>
    <t>벨기에</t>
    <phoneticPr fontId="20" type="noConversion"/>
  </si>
  <si>
    <t>스웨덴</t>
    <phoneticPr fontId="20" type="noConversion"/>
  </si>
  <si>
    <t>스위스</t>
    <phoneticPr fontId="20" type="noConversion"/>
  </si>
  <si>
    <t>취리히</t>
    <phoneticPr fontId="20" type="noConversion"/>
  </si>
  <si>
    <t>스페인</t>
    <phoneticPr fontId="20" type="noConversion"/>
  </si>
  <si>
    <t>영국</t>
    <phoneticPr fontId="20" type="noConversion"/>
  </si>
  <si>
    <t>에버딘</t>
    <phoneticPr fontId="20" type="noConversion"/>
  </si>
  <si>
    <t>오스트리아</t>
    <phoneticPr fontId="20" type="noConversion"/>
  </si>
  <si>
    <t>이탈리아</t>
    <phoneticPr fontId="20" type="noConversion"/>
  </si>
  <si>
    <t>베로나</t>
    <phoneticPr fontId="20" type="noConversion"/>
  </si>
  <si>
    <t>핀란드</t>
    <phoneticPr fontId="20" type="noConversion"/>
  </si>
  <si>
    <t>헝가리</t>
    <phoneticPr fontId="20" type="noConversion"/>
  </si>
  <si>
    <t>중동</t>
    <phoneticPr fontId="20" type="noConversion"/>
  </si>
  <si>
    <t>UAE</t>
    <phoneticPr fontId="20" type="noConversion"/>
  </si>
  <si>
    <t>아부다비</t>
    <phoneticPr fontId="20" type="noConversion"/>
  </si>
  <si>
    <t>리비아</t>
    <phoneticPr fontId="20" type="noConversion"/>
  </si>
  <si>
    <t>사우디아라비아</t>
    <phoneticPr fontId="20" type="noConversion"/>
  </si>
  <si>
    <t>리야드</t>
    <phoneticPr fontId="20" type="noConversion"/>
  </si>
  <si>
    <t>오만</t>
    <phoneticPr fontId="20" type="noConversion"/>
  </si>
  <si>
    <t>이집트</t>
    <phoneticPr fontId="20" type="noConversion"/>
  </si>
  <si>
    <t>카타르</t>
    <phoneticPr fontId="20" type="noConversion"/>
  </si>
  <si>
    <t>아프리카</t>
    <phoneticPr fontId="20" type="noConversion"/>
  </si>
  <si>
    <t>남아프리카공화국</t>
    <phoneticPr fontId="20" type="noConversion"/>
  </si>
  <si>
    <t>요하네스버그</t>
    <phoneticPr fontId="20" type="noConversion"/>
  </si>
  <si>
    <t>말레이시아</t>
    <phoneticPr fontId="20" type="noConversion"/>
  </si>
  <si>
    <t>방글라데시</t>
    <phoneticPr fontId="20" type="noConversion"/>
  </si>
  <si>
    <t>아제르바이잔</t>
    <phoneticPr fontId="20" type="noConversion"/>
  </si>
  <si>
    <t>인도네시아</t>
    <phoneticPr fontId="20" type="noConversion"/>
  </si>
  <si>
    <t>자카르타</t>
    <phoneticPr fontId="20" type="noConversion"/>
  </si>
  <si>
    <t>중국</t>
    <phoneticPr fontId="20" type="noConversion"/>
  </si>
  <si>
    <t>동관</t>
    <phoneticPr fontId="20" type="noConversion"/>
  </si>
  <si>
    <t>상하이</t>
    <phoneticPr fontId="20" type="noConversion"/>
  </si>
  <si>
    <t>선전</t>
    <phoneticPr fontId="20" type="noConversion"/>
  </si>
  <si>
    <t>하얼빈</t>
    <phoneticPr fontId="20" type="noConversion"/>
  </si>
  <si>
    <t>곤명</t>
    <phoneticPr fontId="20" type="noConversion"/>
  </si>
  <si>
    <t>태국</t>
    <phoneticPr fontId="20" type="noConversion"/>
  </si>
  <si>
    <t>터키</t>
    <phoneticPr fontId="20" type="noConversion"/>
  </si>
  <si>
    <t>오세아니아</t>
    <phoneticPr fontId="20" type="noConversion"/>
  </si>
  <si>
    <t>오스트레일리아</t>
    <phoneticPr fontId="20" type="noConversion"/>
  </si>
  <si>
    <t>도미니카공화국</t>
    <phoneticPr fontId="20" type="noConversion"/>
  </si>
  <si>
    <t>칠레</t>
    <phoneticPr fontId="20" type="noConversion"/>
  </si>
  <si>
    <t>파나마</t>
    <phoneticPr fontId="20" type="noConversion"/>
  </si>
  <si>
    <t>루마니아</t>
    <phoneticPr fontId="20" type="noConversion"/>
  </si>
  <si>
    <t>불가리아</t>
    <phoneticPr fontId="20" type="noConversion"/>
  </si>
  <si>
    <t>세르비아</t>
    <phoneticPr fontId="20" type="noConversion"/>
  </si>
  <si>
    <t>베오그라드</t>
    <phoneticPr fontId="20" type="noConversion"/>
  </si>
  <si>
    <t>슬로바키아</t>
    <phoneticPr fontId="20" type="noConversion"/>
  </si>
  <si>
    <t>브라티슬라바</t>
    <phoneticPr fontId="20" type="noConversion"/>
  </si>
  <si>
    <t>체코</t>
    <phoneticPr fontId="20" type="noConversion"/>
  </si>
  <si>
    <t>폴란드</t>
    <phoneticPr fontId="20" type="noConversion"/>
  </si>
  <si>
    <t>나이지리아</t>
    <phoneticPr fontId="20" type="noConversion"/>
  </si>
  <si>
    <t>모잠비크</t>
    <phoneticPr fontId="20" type="noConversion"/>
  </si>
  <si>
    <t>이라크</t>
    <phoneticPr fontId="20" type="noConversion"/>
  </si>
  <si>
    <t>요르단</t>
    <phoneticPr fontId="20" type="noConversion"/>
  </si>
  <si>
    <t>카메룬</t>
    <phoneticPr fontId="20" type="noConversion"/>
  </si>
  <si>
    <t>케냐</t>
    <phoneticPr fontId="20" type="noConversion"/>
  </si>
  <si>
    <t>탄자니아</t>
    <phoneticPr fontId="20" type="noConversion"/>
  </si>
  <si>
    <t>미얀마</t>
    <phoneticPr fontId="20" type="noConversion"/>
  </si>
  <si>
    <t>베트남</t>
    <phoneticPr fontId="20" type="noConversion"/>
  </si>
  <si>
    <t>캄보디아</t>
    <phoneticPr fontId="20" type="noConversion"/>
  </si>
  <si>
    <t>필리핀</t>
    <phoneticPr fontId="20" type="noConversion"/>
  </si>
  <si>
    <t>마닐라</t>
    <phoneticPr fontId="20" type="noConversion"/>
  </si>
  <si>
    <t>페루</t>
    <phoneticPr fontId="20" type="noConversion"/>
  </si>
  <si>
    <t>이란</t>
    <phoneticPr fontId="20" type="noConversion"/>
  </si>
  <si>
    <t>프랑스</t>
    <phoneticPr fontId="20" type="noConversion"/>
  </si>
  <si>
    <t>싱가포르</t>
    <phoneticPr fontId="20" type="noConversion"/>
  </si>
  <si>
    <t>대만</t>
    <phoneticPr fontId="20" type="noConversion"/>
  </si>
  <si>
    <t>3단계 상담일수</t>
    <phoneticPr fontId="20" type="noConversion"/>
  </si>
  <si>
    <t xml:space="preserve"> - 통역</t>
    <phoneticPr fontId="20" type="noConversion"/>
  </si>
  <si>
    <t xml:space="preserve"> - 샘플발송비</t>
    <phoneticPr fontId="20" type="noConversion"/>
  </si>
  <si>
    <t xml:space="preserve"> - 초청바이어 국내체류비(숙박비)</t>
    <phoneticPr fontId="20" type="noConversion"/>
  </si>
  <si>
    <t>통역원수</t>
    <phoneticPr fontId="20" type="noConversion"/>
  </si>
  <si>
    <t>베오그라드</t>
  </si>
  <si>
    <t>브라티슬라바</t>
  </si>
  <si>
    <t>취리히</t>
  </si>
  <si>
    <t>밴쿠버</t>
  </si>
  <si>
    <t>토론토</t>
  </si>
  <si>
    <t>아바나</t>
  </si>
  <si>
    <t>다낭</t>
  </si>
  <si>
    <t>멜버른</t>
  </si>
  <si>
    <t>시드니</t>
  </si>
  <si>
    <t>암다바드</t>
  </si>
  <si>
    <t>콜카타</t>
  </si>
  <si>
    <t>도쿄</t>
  </si>
  <si>
    <t>베이징</t>
  </si>
  <si>
    <t>상하이</t>
  </si>
  <si>
    <t>아비장</t>
  </si>
  <si>
    <t>AUD</t>
  </si>
  <si>
    <t>SGD</t>
  </si>
  <si>
    <t>JPY</t>
  </si>
  <si>
    <t>CNY</t>
  </si>
  <si>
    <t>GBP</t>
  </si>
  <si>
    <t>EUR</t>
  </si>
  <si>
    <t>CHF</t>
  </si>
  <si>
    <t>CAD</t>
  </si>
  <si>
    <t>통역원(일)</t>
    <phoneticPr fontId="20" type="noConversion"/>
  </si>
  <si>
    <t xml:space="preserve">  - 임차료 단가</t>
    <phoneticPr fontId="20" type="noConversion"/>
  </si>
  <si>
    <t>비고(무역관 없는 지역은
가장 가까운 무역관 단가 적용)</t>
    <phoneticPr fontId="20" type="noConversion"/>
  </si>
  <si>
    <t>(사업비 15%)</t>
    <phoneticPr fontId="20" type="noConversion"/>
  </si>
  <si>
    <t>OO조합/협회 등</t>
    <phoneticPr fontId="20" type="noConversion"/>
  </si>
  <si>
    <t>아부다비</t>
  </si>
  <si>
    <t>워싱턴 D.C.</t>
    <phoneticPr fontId="20" type="noConversion"/>
  </si>
  <si>
    <t>사모아</t>
    <phoneticPr fontId="20" type="noConversion"/>
  </si>
  <si>
    <t>사모아</t>
    <phoneticPr fontId="20" type="noConversion"/>
  </si>
  <si>
    <t>쿡제도</t>
    <phoneticPr fontId="20" type="noConversion"/>
  </si>
  <si>
    <t>파푸아뉴기니</t>
    <phoneticPr fontId="20" type="noConversion"/>
  </si>
  <si>
    <t>시드니</t>
    <phoneticPr fontId="20" type="noConversion"/>
  </si>
  <si>
    <t>멜버른</t>
    <phoneticPr fontId="20" type="noConversion"/>
  </si>
  <si>
    <t>뉴델리</t>
    <phoneticPr fontId="20" type="noConversion"/>
  </si>
  <si>
    <t>뭄바이</t>
    <phoneticPr fontId="20" type="noConversion"/>
  </si>
  <si>
    <t>벵갈루루</t>
    <phoneticPr fontId="20" type="noConversion"/>
  </si>
  <si>
    <t>후쿠오카</t>
    <phoneticPr fontId="20" type="noConversion"/>
  </si>
  <si>
    <t>나고야</t>
    <phoneticPr fontId="20" type="noConversion"/>
  </si>
  <si>
    <t>알마티</t>
    <phoneticPr fontId="20" type="noConversion"/>
  </si>
  <si>
    <t>멕시코시티</t>
    <phoneticPr fontId="20" type="noConversion"/>
  </si>
  <si>
    <t>디트로이트</t>
    <phoneticPr fontId="20" type="noConversion"/>
  </si>
  <si>
    <t>라스베가스</t>
    <phoneticPr fontId="20" type="noConversion"/>
  </si>
  <si>
    <t>마이애미</t>
    <phoneticPr fontId="20" type="noConversion"/>
  </si>
  <si>
    <t>솔트레이크시티</t>
    <phoneticPr fontId="20" type="noConversion"/>
  </si>
  <si>
    <t>미시건</t>
    <phoneticPr fontId="20" type="noConversion"/>
  </si>
  <si>
    <t>시카고</t>
    <phoneticPr fontId="20" type="noConversion"/>
  </si>
  <si>
    <t>달라스</t>
    <phoneticPr fontId="20" type="noConversion"/>
  </si>
  <si>
    <t>실리콘밸리</t>
    <phoneticPr fontId="20" type="noConversion"/>
  </si>
  <si>
    <t>오클랜드</t>
    <phoneticPr fontId="20" type="noConversion"/>
  </si>
  <si>
    <t>상담장임차료
(10개사 기준)</t>
    <phoneticPr fontId="20" type="noConversion"/>
  </si>
  <si>
    <t>차량 임차료
(10개사 기준)</t>
    <phoneticPr fontId="20" type="noConversion"/>
  </si>
  <si>
    <t>성수기 상담장임차료 6,200$</t>
    <phoneticPr fontId="20" type="noConversion"/>
  </si>
  <si>
    <t>성수기 상담장임차료 5,000$</t>
    <phoneticPr fontId="20" type="noConversion"/>
  </si>
  <si>
    <t>온라인 사업만 가능</t>
    <phoneticPr fontId="20" type="noConversion"/>
  </si>
  <si>
    <t>이란제제로 인한 사업불가</t>
    <phoneticPr fontId="20" type="noConversion"/>
  </si>
  <si>
    <t>사전B2B 마케팅</t>
    <phoneticPr fontId="20" type="noConversion"/>
  </si>
  <si>
    <t>ㅇ 사전B2B 마케팅</t>
    <phoneticPr fontId="20" type="noConversion"/>
  </si>
  <si>
    <t>ㅇ 해외마케팅·홍보</t>
    <phoneticPr fontId="20" type="noConversion"/>
  </si>
  <si>
    <t>구성운영단계</t>
    <phoneticPr fontId="20" type="noConversion"/>
  </si>
  <si>
    <t>덴마크</t>
    <phoneticPr fontId="20" type="noConversion"/>
  </si>
  <si>
    <t>엣센</t>
    <phoneticPr fontId="20" type="noConversion"/>
  </si>
  <si>
    <t>바르셀로나</t>
    <phoneticPr fontId="20" type="noConversion"/>
  </si>
  <si>
    <t>리옹</t>
    <phoneticPr fontId="20" type="noConversion"/>
  </si>
  <si>
    <t>모로코</t>
  </si>
  <si>
    <t>아메리카</t>
  </si>
  <si>
    <t>브라질</t>
  </si>
  <si>
    <t>유럽주</t>
  </si>
  <si>
    <t>우크라이나</t>
  </si>
  <si>
    <t>크로아티아</t>
  </si>
  <si>
    <t>세네갈</t>
    <phoneticPr fontId="20" type="noConversion"/>
  </si>
  <si>
    <t>다카르</t>
    <phoneticPr fontId="20" type="noConversion"/>
  </si>
  <si>
    <t>아시아</t>
  </si>
  <si>
    <t>우즈베키스탄</t>
  </si>
  <si>
    <t>로테르담</t>
    <phoneticPr fontId="20" type="noConversion"/>
  </si>
  <si>
    <t>제다</t>
    <phoneticPr fontId="20" type="noConversion"/>
  </si>
  <si>
    <t>파르마</t>
    <phoneticPr fontId="20" type="noConversion"/>
  </si>
  <si>
    <t>볼로냐</t>
    <phoneticPr fontId="20" type="noConversion"/>
  </si>
  <si>
    <t>버밍엄</t>
    <phoneticPr fontId="20" type="noConversion"/>
  </si>
  <si>
    <t>푸네</t>
    <phoneticPr fontId="20" type="noConversion"/>
  </si>
  <si>
    <t>노이다</t>
    <phoneticPr fontId="20" type="noConversion"/>
  </si>
  <si>
    <t>홍콩</t>
    <phoneticPr fontId="20" type="noConversion"/>
  </si>
  <si>
    <t>등급</t>
    <phoneticPr fontId="20" type="noConversion"/>
  </si>
  <si>
    <t>현지활동단계 합계</t>
    <phoneticPr fontId="20" type="noConversion"/>
  </si>
  <si>
    <t>* 지원환율은 최종 예산배정시 변경가능, 실제 정산시 실환율 적용</t>
    <phoneticPr fontId="20" type="noConversion"/>
  </si>
  <si>
    <t>샘플발송비</t>
    <phoneticPr fontId="20" type="noConversion"/>
  </si>
  <si>
    <t>상담기간</t>
    <phoneticPr fontId="20" type="noConversion"/>
  </si>
  <si>
    <t>태국(방콕)</t>
    <phoneticPr fontId="20" type="noConversion"/>
  </si>
  <si>
    <t>ㅇ 상담장 임차료(70%)</t>
    <phoneticPr fontId="20" type="noConversion"/>
  </si>
  <si>
    <t>/일</t>
    <phoneticPr fontId="20" type="noConversion"/>
  </si>
  <si>
    <t>ㅇ 주관단체 운영</t>
    <phoneticPr fontId="20" type="noConversion"/>
  </si>
  <si>
    <t>ㅇ물품 운송료</t>
    <phoneticPr fontId="20" type="noConversion"/>
  </si>
  <si>
    <t>ㅇ상담장 장치비</t>
    <phoneticPr fontId="20" type="noConversion"/>
  </si>
  <si>
    <t>* 업체당 1명, 통역 필요없는 경우 제외(주관단체 통역 별도, 업체 통역원수만 표기)</t>
    <phoneticPr fontId="20" type="noConversion"/>
  </si>
  <si>
    <t>상담장임차</t>
    <phoneticPr fontId="20" type="noConversion"/>
  </si>
  <si>
    <t>상담장장치</t>
    <phoneticPr fontId="20" type="noConversion"/>
  </si>
  <si>
    <t xml:space="preserve">  - 상담기간</t>
    <phoneticPr fontId="20" type="noConversion"/>
  </si>
  <si>
    <t>일</t>
    <phoneticPr fontId="20" type="noConversion"/>
  </si>
  <si>
    <t>* 임차료, 장치비, 운송료, 구성운영단계 비용간 항목조정은 "수출컨소시엄 운영지침" 참조</t>
    <phoneticPr fontId="20" type="noConversion"/>
  </si>
  <si>
    <t xml:space="preserve">  - 환 율</t>
    <phoneticPr fontId="20" type="noConversion"/>
  </si>
  <si>
    <t>전시부스
장치비(㎡)</t>
    <phoneticPr fontId="20" type="noConversion"/>
  </si>
  <si>
    <t>타이베이</t>
    <phoneticPr fontId="20" type="noConversion"/>
  </si>
  <si>
    <t>AUD</t>
    <phoneticPr fontId="20" type="noConversion"/>
  </si>
  <si>
    <r>
      <t xml:space="preserve">2026 + 국가명 + 도시명 + 품목 + 상담회명 + 수출컨소시엄 순으로 제목 기재
</t>
    </r>
    <r>
      <rPr>
        <b/>
        <sz val="15"/>
        <color rgb="FF0070C0"/>
        <rFont val="맑은 고딕"/>
        <family val="3"/>
        <charset val="129"/>
        <scheme val="minor"/>
      </rPr>
      <t>ex) 2026 태국 방콕 의료기기 상담회 수출컨소시엄</t>
    </r>
    <phoneticPr fontId="20" type="noConversion"/>
  </si>
  <si>
    <t>기준환율</t>
    <phoneticPr fontId="20" type="noConversion"/>
  </si>
  <si>
    <t>성수기 상담장 5,000$</t>
    <phoneticPr fontId="20" type="noConversion"/>
  </si>
  <si>
    <t>-</t>
    <phoneticPr fontId="20" type="noConversion"/>
  </si>
  <si>
    <t>* 문의처 : 중소기업중앙회 국제통상실 글로벌성장팀 김정현 대리(02-2124-3292), 강유리 대리(3291)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</si>
</sst>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%"/>
    <numFmt numFmtId="178" formatCode="#,##0_ "/>
    <numFmt numFmtId="179" formatCode="#,##0.0_ "/>
    <numFmt numFmtId="180" formatCode="#&quot;일&quot;"/>
    <numFmt numFmtId="181" formatCode="#&quot;명&quot;"/>
    <numFmt numFmtId="182" formatCode="&quot;(&quot;#&quot;일간)&quot;"/>
  </numFmts>
  <fonts count="43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1"/>
      <name val="굴림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u/>
      <sz val="12"/>
      <color rgb="FFFF0000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9"/>
      <color rgb="FF353535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8"/>
      <color rgb="FF0070C0"/>
      <name val="맑은 고딕"/>
      <family val="3"/>
      <charset val="129"/>
      <scheme val="minor"/>
    </font>
    <font>
      <b/>
      <sz val="15"/>
      <color rgb="FF0070C0"/>
      <name val="맑은 고딕"/>
      <family val="3"/>
      <charset val="129"/>
      <scheme val="minor"/>
    </font>
    <font>
      <b/>
      <sz val="10"/>
      <color rgb="FF0CA9F8"/>
      <name val="맑은 고딕"/>
      <family val="3"/>
      <charset val="129"/>
      <scheme val="minor"/>
    </font>
    <font>
      <b/>
      <sz val="11"/>
      <color rgb="FF0CA9F8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1" borderId="2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3" borderId="3" applyNumberFormat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20" borderId="9" applyNumberFormat="0" applyAlignment="0" applyProtection="0">
      <alignment vertical="center"/>
    </xf>
    <xf numFmtId="0" fontId="7" fillId="0" borderId="0"/>
    <xf numFmtId="0" fontId="7" fillId="0" borderId="0"/>
    <xf numFmtId="0" fontId="1" fillId="0" borderId="0">
      <alignment vertical="center"/>
    </xf>
  </cellStyleXfs>
  <cellXfs count="284">
    <xf numFmtId="0" fontId="0" fillId="0" borderId="0" xfId="0">
      <alignment vertical="center"/>
    </xf>
    <xf numFmtId="178" fontId="25" fillId="0" borderId="0" xfId="0" applyNumberFormat="1" applyFont="1" applyFill="1">
      <alignment vertical="center"/>
    </xf>
    <xf numFmtId="178" fontId="25" fillId="0" borderId="0" xfId="0" applyNumberFormat="1" applyFont="1">
      <alignment vertical="center"/>
    </xf>
    <xf numFmtId="178" fontId="25" fillId="0" borderId="26" xfId="0" applyNumberFormat="1" applyFont="1" applyBorder="1" applyAlignment="1">
      <alignment horizontal="center" vertical="center"/>
    </xf>
    <xf numFmtId="178" fontId="25" fillId="0" borderId="103" xfId="0" applyNumberFormat="1" applyFont="1" applyBorder="1" applyAlignment="1">
      <alignment horizontal="center" vertical="center"/>
    </xf>
    <xf numFmtId="178" fontId="25" fillId="0" borderId="105" xfId="0" applyNumberFormat="1" applyFont="1" applyBorder="1" applyAlignment="1">
      <alignment horizontal="center" vertical="center"/>
    </xf>
    <xf numFmtId="178" fontId="25" fillId="0" borderId="106" xfId="0" applyNumberFormat="1" applyFont="1" applyBorder="1" applyAlignment="1">
      <alignment horizontal="center" vertical="center"/>
    </xf>
    <xf numFmtId="0" fontId="25" fillId="0" borderId="0" xfId="0" applyFont="1">
      <alignment vertical="center"/>
    </xf>
    <xf numFmtId="178" fontId="26" fillId="29" borderId="25" xfId="0" applyNumberFormat="1" applyFont="1" applyFill="1" applyBorder="1" applyAlignment="1">
      <alignment horizontal="center" vertical="center" wrapText="1"/>
    </xf>
    <xf numFmtId="178" fontId="25" fillId="29" borderId="99" xfId="0" applyNumberFormat="1" applyFont="1" applyFill="1" applyBorder="1" applyAlignment="1">
      <alignment horizontal="center" vertical="center"/>
    </xf>
    <xf numFmtId="178" fontId="25" fillId="29" borderId="100" xfId="0" applyNumberFormat="1" applyFont="1" applyFill="1" applyBorder="1" applyAlignment="1">
      <alignment horizontal="center" vertical="center"/>
    </xf>
    <xf numFmtId="178" fontId="25" fillId="29" borderId="101" xfId="0" applyNumberFormat="1" applyFont="1" applyFill="1" applyBorder="1" applyAlignment="1">
      <alignment horizontal="center" vertical="center"/>
    </xf>
    <xf numFmtId="178" fontId="25" fillId="27" borderId="102" xfId="0" applyNumberFormat="1" applyFont="1" applyFill="1" applyBorder="1" applyAlignment="1">
      <alignment horizontal="center" vertical="center"/>
    </xf>
    <xf numFmtId="178" fontId="25" fillId="30" borderId="102" xfId="0" applyNumberFormat="1" applyFont="1" applyFill="1" applyBorder="1" applyAlignment="1">
      <alignment horizontal="center" vertical="center"/>
    </xf>
    <xf numFmtId="178" fontId="25" fillId="28" borderId="102" xfId="0" applyNumberFormat="1" applyFont="1" applyFill="1" applyBorder="1" applyAlignment="1">
      <alignment horizontal="center" vertical="center"/>
    </xf>
    <xf numFmtId="178" fontId="25" fillId="31" borderId="104" xfId="0" applyNumberFormat="1" applyFont="1" applyFill="1" applyBorder="1" applyAlignment="1">
      <alignment horizontal="center" vertical="center"/>
    </xf>
    <xf numFmtId="0" fontId="27" fillId="0" borderId="109" xfId="0" applyFont="1" applyBorder="1" applyAlignment="1">
      <alignment horizontal="center" vertical="center"/>
    </xf>
    <xf numFmtId="0" fontId="28" fillId="0" borderId="109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left" vertical="center" wrapText="1"/>
    </xf>
    <xf numFmtId="0" fontId="28" fillId="0" borderId="26" xfId="0" applyFont="1" applyBorder="1" applyAlignment="1">
      <alignment horizontal="center" vertical="center" wrapText="1"/>
    </xf>
    <xf numFmtId="0" fontId="25" fillId="0" borderId="109" xfId="0" applyFont="1" applyBorder="1" applyAlignment="1">
      <alignment horizontal="center" vertical="center"/>
    </xf>
    <xf numFmtId="0" fontId="25" fillId="0" borderId="109" xfId="0" applyFont="1" applyBorder="1" applyAlignment="1">
      <alignment horizontal="left" vertical="center"/>
    </xf>
    <xf numFmtId="0" fontId="25" fillId="0" borderId="0" xfId="0" applyFont="1" applyAlignment="1">
      <alignment horizontal="center" vertical="center"/>
    </xf>
    <xf numFmtId="0" fontId="25" fillId="0" borderId="109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5" fillId="0" borderId="26" xfId="0" applyFont="1" applyFill="1" applyBorder="1" applyAlignment="1">
      <alignment vertical="center"/>
    </xf>
    <xf numFmtId="41" fontId="30" fillId="31" borderId="109" xfId="32" applyFont="1" applyFill="1" applyBorder="1" applyAlignment="1">
      <alignment horizontal="center" vertical="center"/>
    </xf>
    <xf numFmtId="0" fontId="31" fillId="24" borderId="0" xfId="44" applyFont="1" applyFill="1" applyAlignment="1">
      <alignment vertical="center"/>
    </xf>
    <xf numFmtId="0" fontId="24" fillId="24" borderId="0" xfId="44" applyFont="1" applyFill="1" applyAlignment="1">
      <alignment vertical="center"/>
    </xf>
    <xf numFmtId="0" fontId="32" fillId="24" borderId="10" xfId="43" applyFont="1" applyFill="1" applyBorder="1" applyAlignment="1">
      <alignment horizontal="center" vertical="center"/>
    </xf>
    <xf numFmtId="0" fontId="32" fillId="24" borderId="0" xfId="43" applyFont="1" applyFill="1" applyBorder="1" applyAlignment="1">
      <alignment horizontal="center" vertical="center"/>
    </xf>
    <xf numFmtId="0" fontId="32" fillId="24" borderId="0" xfId="43" applyFont="1" applyFill="1" applyBorder="1" applyAlignment="1">
      <alignment horizontal="center" vertical="center" shrinkToFit="1"/>
    </xf>
    <xf numFmtId="0" fontId="33" fillId="24" borderId="0" xfId="44" applyFont="1" applyFill="1" applyAlignment="1">
      <alignment vertical="center"/>
    </xf>
    <xf numFmtId="0" fontId="35" fillId="24" borderId="78" xfId="43" applyFont="1" applyFill="1" applyBorder="1" applyAlignment="1">
      <alignment horizontal="left" vertical="center" shrinkToFit="1"/>
    </xf>
    <xf numFmtId="0" fontId="24" fillId="24" borderId="78" xfId="44" applyFont="1" applyFill="1" applyBorder="1" applyAlignment="1">
      <alignment vertical="center" shrinkToFit="1"/>
    </xf>
    <xf numFmtId="0" fontId="24" fillId="24" borderId="97" xfId="44" applyFont="1" applyFill="1" applyBorder="1" applyAlignment="1">
      <alignment vertical="center" shrinkToFit="1"/>
    </xf>
    <xf numFmtId="0" fontId="34" fillId="24" borderId="60" xfId="43" applyFont="1" applyFill="1" applyBorder="1" applyAlignment="1">
      <alignment horizontal="center" vertical="center" shrinkToFit="1"/>
    </xf>
    <xf numFmtId="0" fontId="34" fillId="24" borderId="83" xfId="43" applyFont="1" applyFill="1" applyBorder="1" applyAlignment="1">
      <alignment horizontal="center" vertical="center" shrinkToFit="1"/>
    </xf>
    <xf numFmtId="0" fontId="24" fillId="24" borderId="10" xfId="43" applyFont="1" applyFill="1" applyBorder="1" applyAlignment="1">
      <alignment horizontal="center" vertical="center"/>
    </xf>
    <xf numFmtId="0" fontId="24" fillId="24" borderId="0" xfId="43" applyFont="1" applyFill="1" applyBorder="1" applyAlignment="1">
      <alignment horizontal="left" vertical="center"/>
    </xf>
    <xf numFmtId="0" fontId="24" fillId="24" borderId="0" xfId="43" applyFont="1" applyFill="1" applyBorder="1" applyAlignment="1">
      <alignment vertical="center"/>
    </xf>
    <xf numFmtId="0" fontId="24" fillId="24" borderId="0" xfId="43" applyFont="1" applyFill="1" applyBorder="1" applyAlignment="1">
      <alignment vertical="center" shrinkToFit="1"/>
    </xf>
    <xf numFmtId="0" fontId="24" fillId="24" borderId="41" xfId="43" applyFont="1" applyFill="1" applyBorder="1" applyAlignment="1">
      <alignment vertical="center" shrinkToFit="1"/>
    </xf>
    <xf numFmtId="0" fontId="36" fillId="24" borderId="11" xfId="43" applyFont="1" applyFill="1" applyBorder="1" applyAlignment="1">
      <alignment horizontal="center" vertical="center" wrapText="1"/>
    </xf>
    <xf numFmtId="0" fontId="36" fillId="24" borderId="38" xfId="43" applyFont="1" applyFill="1" applyBorder="1" applyAlignment="1">
      <alignment horizontal="center" vertical="center" shrinkToFit="1"/>
    </xf>
    <xf numFmtId="0" fontId="36" fillId="24" borderId="47" xfId="43" applyFont="1" applyFill="1" applyBorder="1" applyAlignment="1">
      <alignment horizontal="center" vertical="center" shrinkToFit="1"/>
    </xf>
    <xf numFmtId="0" fontId="36" fillId="24" borderId="26" xfId="43" applyFont="1" applyFill="1" applyBorder="1" applyAlignment="1">
      <alignment horizontal="center" vertical="center" shrinkToFit="1"/>
    </xf>
    <xf numFmtId="0" fontId="37" fillId="0" borderId="0" xfId="0" applyFont="1">
      <alignment vertical="center"/>
    </xf>
    <xf numFmtId="0" fontId="36" fillId="24" borderId="12" xfId="43" applyFont="1" applyFill="1" applyBorder="1" applyAlignment="1">
      <alignment horizontal="center" vertical="center" wrapText="1"/>
    </xf>
    <xf numFmtId="41" fontId="24" fillId="24" borderId="14" xfId="32" applyFont="1" applyFill="1" applyBorder="1" applyAlignment="1">
      <alignment horizontal="left" vertical="center" shrinkToFit="1"/>
    </xf>
    <xf numFmtId="0" fontId="24" fillId="24" borderId="72" xfId="43" applyFont="1" applyFill="1" applyBorder="1" applyAlignment="1">
      <alignment horizontal="center" vertical="center" wrapText="1"/>
    </xf>
    <xf numFmtId="41" fontId="24" fillId="24" borderId="17" xfId="32" applyFont="1" applyFill="1" applyBorder="1" applyAlignment="1">
      <alignment horizontal="right" vertical="center" shrinkToFit="1"/>
    </xf>
    <xf numFmtId="41" fontId="24" fillId="24" borderId="72" xfId="43" applyNumberFormat="1" applyFont="1" applyFill="1" applyBorder="1" applyAlignment="1">
      <alignment horizontal="center" vertical="center" shrinkToFit="1"/>
    </xf>
    <xf numFmtId="41" fontId="24" fillId="24" borderId="67" xfId="43" applyNumberFormat="1" applyFont="1" applyFill="1" applyBorder="1" applyAlignment="1">
      <alignment horizontal="center" vertical="center" shrinkToFit="1"/>
    </xf>
    <xf numFmtId="0" fontId="36" fillId="24" borderId="13" xfId="43" applyFont="1" applyFill="1" applyBorder="1" applyAlignment="1">
      <alignment horizontal="center" vertical="center" wrapText="1"/>
    </xf>
    <xf numFmtId="0" fontId="24" fillId="24" borderId="73" xfId="43" applyFont="1" applyFill="1" applyBorder="1" applyAlignment="1">
      <alignment horizontal="center" vertical="center" wrapText="1"/>
    </xf>
    <xf numFmtId="41" fontId="24" fillId="24" borderId="73" xfId="43" applyNumberFormat="1" applyFont="1" applyFill="1" applyBorder="1" applyAlignment="1">
      <alignment horizontal="center" vertical="center" shrinkToFit="1"/>
    </xf>
    <xf numFmtId="41" fontId="24" fillId="24" borderId="64" xfId="43" applyNumberFormat="1" applyFont="1" applyFill="1" applyBorder="1" applyAlignment="1">
      <alignment horizontal="center" vertical="center" shrinkToFit="1"/>
    </xf>
    <xf numFmtId="41" fontId="24" fillId="24" borderId="0" xfId="44" applyNumberFormat="1" applyFont="1" applyFill="1" applyAlignment="1">
      <alignment vertical="center"/>
    </xf>
    <xf numFmtId="41" fontId="36" fillId="24" borderId="12" xfId="32" applyFont="1" applyFill="1" applyBorder="1" applyAlignment="1">
      <alignment horizontal="center" vertical="center" wrapText="1"/>
    </xf>
    <xf numFmtId="41" fontId="24" fillId="24" borderId="14" xfId="32" applyFont="1" applyFill="1" applyBorder="1" applyAlignment="1">
      <alignment horizontal="left" vertical="center" wrapText="1"/>
    </xf>
    <xf numFmtId="41" fontId="24" fillId="24" borderId="15" xfId="32" applyFont="1" applyFill="1" applyBorder="1" applyAlignment="1">
      <alignment horizontal="left" vertical="center" wrapText="1"/>
    </xf>
    <xf numFmtId="176" fontId="24" fillId="0" borderId="15" xfId="32" applyNumberFormat="1" applyFont="1" applyFill="1" applyBorder="1" applyAlignment="1">
      <alignment horizontal="center" vertical="center" wrapText="1"/>
    </xf>
    <xf numFmtId="41" fontId="24" fillId="24" borderId="69" xfId="32" applyFont="1" applyFill="1" applyBorder="1" applyAlignment="1">
      <alignment horizontal="right" vertical="center" shrinkToFit="1"/>
    </xf>
    <xf numFmtId="41" fontId="24" fillId="24" borderId="56" xfId="32" applyFont="1" applyFill="1" applyBorder="1" applyAlignment="1">
      <alignment horizontal="right" vertical="center" shrinkToFit="1"/>
    </xf>
    <xf numFmtId="0" fontId="38" fillId="0" borderId="74" xfId="45" applyFont="1" applyBorder="1" applyAlignment="1">
      <alignment horizontal="center" vertical="center"/>
    </xf>
    <xf numFmtId="3" fontId="38" fillId="0" borderId="60" xfId="45" applyNumberFormat="1" applyFont="1" applyBorder="1" applyAlignment="1">
      <alignment horizontal="center" vertical="center"/>
    </xf>
    <xf numFmtId="43" fontId="24" fillId="24" borderId="0" xfId="44" applyNumberFormat="1" applyFont="1" applyFill="1" applyAlignment="1">
      <alignment vertical="center"/>
    </xf>
    <xf numFmtId="41" fontId="24" fillId="24" borderId="13" xfId="32" applyFont="1" applyFill="1" applyBorder="1" applyAlignment="1">
      <alignment horizontal="left" vertical="center" wrapText="1"/>
    </xf>
    <xf numFmtId="41" fontId="24" fillId="24" borderId="39" xfId="32" applyFont="1" applyFill="1" applyBorder="1" applyAlignment="1">
      <alignment horizontal="right" vertical="center" shrinkToFit="1"/>
    </xf>
    <xf numFmtId="41" fontId="24" fillId="24" borderId="93" xfId="32" applyFont="1" applyFill="1" applyBorder="1" applyAlignment="1">
      <alignment horizontal="right" vertical="center" shrinkToFit="1"/>
    </xf>
    <xf numFmtId="0" fontId="38" fillId="0" borderId="75" xfId="45" applyFont="1" applyBorder="1" applyAlignment="1">
      <alignment horizontal="center" vertical="center"/>
    </xf>
    <xf numFmtId="178" fontId="38" fillId="0" borderId="75" xfId="45" applyNumberFormat="1" applyFont="1" applyBorder="1" applyAlignment="1">
      <alignment horizontal="center" vertical="center"/>
    </xf>
    <xf numFmtId="41" fontId="24" fillId="24" borderId="20" xfId="32" applyFont="1" applyFill="1" applyBorder="1" applyAlignment="1">
      <alignment horizontal="left" vertical="center" wrapText="1"/>
    </xf>
    <xf numFmtId="41" fontId="24" fillId="24" borderId="21" xfId="32" applyFont="1" applyFill="1" applyBorder="1" applyAlignment="1">
      <alignment horizontal="left" vertical="center" wrapText="1"/>
    </xf>
    <xf numFmtId="41" fontId="24" fillId="24" borderId="23" xfId="32" applyFont="1" applyFill="1" applyBorder="1" applyAlignment="1">
      <alignment horizontal="right" vertical="center" shrinkToFit="1"/>
    </xf>
    <xf numFmtId="41" fontId="24" fillId="24" borderId="70" xfId="32" applyFont="1" applyFill="1" applyBorder="1" applyAlignment="1">
      <alignment horizontal="right" vertical="center" shrinkToFit="1"/>
    </xf>
    <xf numFmtId="41" fontId="24" fillId="24" borderId="64" xfId="32" applyFont="1" applyFill="1" applyBorder="1" applyAlignment="1">
      <alignment horizontal="right" vertical="center" shrinkToFit="1"/>
    </xf>
    <xf numFmtId="41" fontId="24" fillId="24" borderId="10" xfId="32" applyFont="1" applyFill="1" applyBorder="1" applyAlignment="1">
      <alignment horizontal="left" vertical="center" wrapText="1"/>
    </xf>
    <xf numFmtId="41" fontId="24" fillId="24" borderId="15" xfId="32" applyFont="1" applyFill="1" applyBorder="1" applyAlignment="1">
      <alignment horizontal="right" vertical="center" wrapText="1"/>
    </xf>
    <xf numFmtId="41" fontId="24" fillId="24" borderId="16" xfId="32" applyFont="1" applyFill="1" applyBorder="1" applyAlignment="1">
      <alignment horizontal="left" vertical="center" wrapText="1"/>
    </xf>
    <xf numFmtId="41" fontId="24" fillId="24" borderId="17" xfId="32" applyFont="1" applyFill="1" applyBorder="1" applyAlignment="1">
      <alignment horizontal="left" vertical="center" wrapText="1"/>
    </xf>
    <xf numFmtId="41" fontId="24" fillId="24" borderId="67" xfId="32" applyFont="1" applyFill="1" applyBorder="1" applyAlignment="1">
      <alignment horizontal="right" vertical="center" shrinkToFit="1"/>
    </xf>
    <xf numFmtId="41" fontId="24" fillId="0" borderId="25" xfId="32" applyFont="1" applyFill="1" applyBorder="1" applyAlignment="1">
      <alignment horizontal="center" vertical="center" wrapText="1"/>
    </xf>
    <xf numFmtId="0" fontId="24" fillId="0" borderId="16" xfId="32" applyNumberFormat="1" applyFont="1" applyFill="1" applyBorder="1" applyAlignment="1">
      <alignment horizontal="center" vertical="center" wrapText="1"/>
    </xf>
    <xf numFmtId="180" fontId="24" fillId="0" borderId="15" xfId="32" applyNumberFormat="1" applyFont="1" applyFill="1" applyBorder="1" applyAlignment="1">
      <alignment horizontal="center" vertical="center" wrapText="1"/>
    </xf>
    <xf numFmtId="41" fontId="24" fillId="24" borderId="30" xfId="32" applyFont="1" applyFill="1" applyBorder="1" applyAlignment="1">
      <alignment horizontal="right" vertical="center" shrinkToFit="1"/>
    </xf>
    <xf numFmtId="41" fontId="24" fillId="24" borderId="72" xfId="32" applyFont="1" applyFill="1" applyBorder="1" applyAlignment="1">
      <alignment horizontal="right" vertical="center" shrinkToFit="1"/>
    </xf>
    <xf numFmtId="0" fontId="24" fillId="0" borderId="57" xfId="32" applyNumberFormat="1" applyFont="1" applyFill="1" applyBorder="1" applyAlignment="1">
      <alignment horizontal="center" vertical="center" wrapText="1"/>
    </xf>
    <xf numFmtId="41" fontId="24" fillId="24" borderId="45" xfId="32" applyFont="1" applyFill="1" applyBorder="1" applyAlignment="1">
      <alignment horizontal="left" vertical="center" shrinkToFit="1"/>
    </xf>
    <xf numFmtId="178" fontId="24" fillId="0" borderId="57" xfId="32" applyNumberFormat="1" applyFont="1" applyFill="1" applyBorder="1" applyAlignment="1">
      <alignment horizontal="center" vertical="center" wrapText="1"/>
    </xf>
    <xf numFmtId="41" fontId="24" fillId="24" borderId="63" xfId="32" applyFont="1" applyFill="1" applyBorder="1" applyAlignment="1">
      <alignment horizontal="left" vertical="center" shrinkToFit="1"/>
    </xf>
    <xf numFmtId="178" fontId="24" fillId="0" borderId="15" xfId="32" applyNumberFormat="1" applyFont="1" applyFill="1" applyBorder="1" applyAlignment="1">
      <alignment horizontal="center" vertical="center" wrapText="1"/>
    </xf>
    <xf numFmtId="178" fontId="24" fillId="0" borderId="28" xfId="32" applyNumberFormat="1" applyFont="1" applyFill="1" applyBorder="1" applyAlignment="1">
      <alignment horizontal="center" vertical="center" wrapText="1"/>
    </xf>
    <xf numFmtId="41" fontId="24" fillId="0" borderId="30" xfId="32" applyFont="1" applyFill="1" applyBorder="1" applyAlignment="1">
      <alignment horizontal="right" vertical="center" shrinkToFit="1"/>
    </xf>
    <xf numFmtId="41" fontId="24" fillId="0" borderId="72" xfId="32" applyFont="1" applyFill="1" applyBorder="1" applyAlignment="1">
      <alignment horizontal="right" vertical="center" shrinkToFit="1"/>
    </xf>
    <xf numFmtId="41" fontId="24" fillId="0" borderId="67" xfId="32" applyFont="1" applyFill="1" applyBorder="1" applyAlignment="1">
      <alignment horizontal="right" vertical="center" shrinkToFit="1"/>
    </xf>
    <xf numFmtId="41" fontId="24" fillId="24" borderId="14" xfId="32" quotePrefix="1" applyFont="1" applyFill="1" applyBorder="1" applyAlignment="1">
      <alignment horizontal="left" vertical="center" wrapText="1"/>
    </xf>
    <xf numFmtId="41" fontId="24" fillId="24" borderId="27" xfId="32" quotePrefix="1" applyFont="1" applyFill="1" applyBorder="1" applyAlignment="1">
      <alignment horizontal="left" vertical="center" wrapText="1"/>
    </xf>
    <xf numFmtId="41" fontId="24" fillId="24" borderId="14" xfId="32" applyFont="1" applyFill="1" applyBorder="1" applyAlignment="1">
      <alignment vertical="center" shrinkToFit="1"/>
    </xf>
    <xf numFmtId="41" fontId="24" fillId="24" borderId="20" xfId="32" applyFont="1" applyFill="1" applyBorder="1" applyAlignment="1">
      <alignment horizontal="left" vertical="center" shrinkToFit="1"/>
    </xf>
    <xf numFmtId="180" fontId="24" fillId="0" borderId="21" xfId="32" applyNumberFormat="1" applyFont="1" applyFill="1" applyBorder="1" applyAlignment="1">
      <alignment horizontal="center" vertical="center" wrapText="1"/>
    </xf>
    <xf numFmtId="41" fontId="24" fillId="24" borderId="55" xfId="32" applyFont="1" applyFill="1" applyBorder="1" applyAlignment="1">
      <alignment horizontal="right" vertical="center" shrinkToFit="1"/>
    </xf>
    <xf numFmtId="41" fontId="24" fillId="24" borderId="98" xfId="32" applyFont="1" applyFill="1" applyBorder="1" applyAlignment="1">
      <alignment horizontal="right" vertical="center" shrinkToFit="1"/>
    </xf>
    <xf numFmtId="41" fontId="24" fillId="24" borderId="19" xfId="32" applyFont="1" applyFill="1" applyBorder="1" applyAlignment="1">
      <alignment horizontal="left" vertical="center" wrapText="1"/>
    </xf>
    <xf numFmtId="41" fontId="24" fillId="24" borderId="91" xfId="32" applyFont="1" applyFill="1" applyBorder="1" applyAlignment="1">
      <alignment horizontal="center" vertical="center" wrapText="1"/>
    </xf>
    <xf numFmtId="41" fontId="24" fillId="24" borderId="58" xfId="32" applyFont="1" applyFill="1" applyBorder="1" applyAlignment="1">
      <alignment horizontal="left" vertical="center" wrapText="1"/>
    </xf>
    <xf numFmtId="41" fontId="24" fillId="24" borderId="58" xfId="32" applyFont="1" applyFill="1" applyBorder="1" applyAlignment="1">
      <alignment horizontal="center" vertical="center" wrapText="1"/>
    </xf>
    <xf numFmtId="41" fontId="24" fillId="24" borderId="58" xfId="32" applyFont="1" applyFill="1" applyBorder="1" applyAlignment="1">
      <alignment horizontal="right" vertical="center" shrinkToFit="1"/>
    </xf>
    <xf numFmtId="41" fontId="24" fillId="24" borderId="0" xfId="32" applyFont="1" applyFill="1" applyBorder="1" applyAlignment="1">
      <alignment horizontal="right" vertical="center" shrinkToFit="1"/>
    </xf>
    <xf numFmtId="41" fontId="25" fillId="24" borderId="34" xfId="32" applyFont="1" applyFill="1" applyBorder="1" applyAlignment="1">
      <alignment horizontal="left" vertical="center" wrapText="1"/>
    </xf>
    <xf numFmtId="41" fontId="29" fillId="24" borderId="50" xfId="32" applyFont="1" applyFill="1" applyBorder="1" applyAlignment="1">
      <alignment horizontal="left" vertical="center" wrapText="1"/>
    </xf>
    <xf numFmtId="0" fontId="24" fillId="24" borderId="0" xfId="44" applyFont="1" applyFill="1" applyAlignment="1">
      <alignment horizontal="left" vertical="center"/>
    </xf>
    <xf numFmtId="0" fontId="24" fillId="24" borderId="0" xfId="44" applyFont="1" applyFill="1" applyAlignment="1">
      <alignment vertical="center" shrinkToFit="1"/>
    </xf>
    <xf numFmtId="0" fontId="25" fillId="24" borderId="0" xfId="44" applyFont="1" applyFill="1" applyAlignment="1">
      <alignment vertical="center"/>
    </xf>
    <xf numFmtId="41" fontId="24" fillId="24" borderId="22" xfId="32" applyFont="1" applyFill="1" applyBorder="1" applyAlignment="1">
      <alignment horizontal="center" vertical="center" wrapText="1"/>
    </xf>
    <xf numFmtId="41" fontId="24" fillId="24" borderId="15" xfId="32" applyFont="1" applyFill="1" applyBorder="1" applyAlignment="1">
      <alignment horizontal="center" vertical="center" wrapText="1"/>
    </xf>
    <xf numFmtId="178" fontId="25" fillId="0" borderId="109" xfId="0" applyNumberFormat="1" applyFont="1" applyBorder="1" applyAlignment="1">
      <alignment vertical="center"/>
    </xf>
    <xf numFmtId="178" fontId="25" fillId="0" borderId="109" xfId="0" applyNumberFormat="1" applyFont="1" applyBorder="1" applyAlignment="1">
      <alignment horizontal="right" vertical="center"/>
    </xf>
    <xf numFmtId="178" fontId="25" fillId="0" borderId="109" xfId="0" applyNumberFormat="1" applyFont="1" applyBorder="1" applyAlignment="1">
      <alignment vertical="center" wrapText="1"/>
    </xf>
    <xf numFmtId="14" fontId="35" fillId="25" borderId="24" xfId="43" applyNumberFormat="1" applyFont="1" applyFill="1" applyBorder="1" applyAlignment="1">
      <alignment horizontal="center" vertical="center"/>
    </xf>
    <xf numFmtId="0" fontId="34" fillId="32" borderId="96" xfId="43" applyFont="1" applyFill="1" applyBorder="1" applyAlignment="1">
      <alignment horizontal="center" vertical="center"/>
    </xf>
    <xf numFmtId="0" fontId="34" fillId="32" borderId="24" xfId="43" applyFont="1" applyFill="1" applyBorder="1" applyAlignment="1">
      <alignment horizontal="center" vertical="center"/>
    </xf>
    <xf numFmtId="0" fontId="34" fillId="32" borderId="25" xfId="43" applyFont="1" applyFill="1" applyBorder="1" applyAlignment="1">
      <alignment horizontal="center" vertical="center"/>
    </xf>
    <xf numFmtId="0" fontId="34" fillId="32" borderId="15" xfId="43" applyFont="1" applyFill="1" applyBorder="1" applyAlignment="1">
      <alignment horizontal="center" vertical="center"/>
    </xf>
    <xf numFmtId="0" fontId="30" fillId="32" borderId="25" xfId="43" applyFont="1" applyFill="1" applyBorder="1" applyAlignment="1">
      <alignment horizontal="center" vertical="center" shrinkToFit="1"/>
    </xf>
    <xf numFmtId="0" fontId="34" fillId="32" borderId="25" xfId="43" applyFont="1" applyFill="1" applyBorder="1" applyAlignment="1">
      <alignment horizontal="center" vertical="center" shrinkToFit="1"/>
    </xf>
    <xf numFmtId="14" fontId="35" fillId="25" borderId="25" xfId="43" applyNumberFormat="1" applyFont="1" applyFill="1" applyBorder="1" applyAlignment="1">
      <alignment horizontal="center" vertical="center"/>
    </xf>
    <xf numFmtId="0" fontId="35" fillId="25" borderId="15" xfId="43" applyFont="1" applyFill="1" applyBorder="1" applyAlignment="1">
      <alignment horizontal="center" vertical="center"/>
    </xf>
    <xf numFmtId="0" fontId="35" fillId="25" borderId="35" xfId="43" applyFont="1" applyFill="1" applyBorder="1" applyAlignment="1">
      <alignment horizontal="center" vertical="center" shrinkToFit="1"/>
    </xf>
    <xf numFmtId="0" fontId="35" fillId="25" borderId="25" xfId="43" applyFont="1" applyFill="1" applyBorder="1" applyAlignment="1">
      <alignment horizontal="center" vertical="center" shrinkToFit="1"/>
    </xf>
    <xf numFmtId="0" fontId="35" fillId="25" borderId="35" xfId="43" applyFont="1" applyFill="1" applyBorder="1" applyAlignment="1">
      <alignment horizontal="center" vertical="center"/>
    </xf>
    <xf numFmtId="178" fontId="35" fillId="25" borderId="25" xfId="43" applyNumberFormat="1" applyFont="1" applyFill="1" applyBorder="1" applyAlignment="1">
      <alignment horizontal="center" vertical="center" shrinkToFit="1"/>
    </xf>
    <xf numFmtId="0" fontId="34" fillId="32" borderId="76" xfId="43" applyFont="1" applyFill="1" applyBorder="1" applyAlignment="1">
      <alignment horizontal="center" vertical="center"/>
    </xf>
    <xf numFmtId="0" fontId="34" fillId="32" borderId="78" xfId="43" applyFont="1" applyFill="1" applyBorder="1" applyAlignment="1">
      <alignment horizontal="center" vertical="center" shrinkToFit="1"/>
    </xf>
    <xf numFmtId="0" fontId="34" fillId="32" borderId="79" xfId="43" applyFont="1" applyFill="1" applyBorder="1" applyAlignment="1">
      <alignment horizontal="center" vertical="center" shrinkToFit="1"/>
    </xf>
    <xf numFmtId="0" fontId="34" fillId="32" borderId="76" xfId="43" applyFont="1" applyFill="1" applyBorder="1" applyAlignment="1">
      <alignment horizontal="center" vertical="center" shrinkToFit="1"/>
    </xf>
    <xf numFmtId="41" fontId="35" fillId="25" borderId="80" xfId="32" applyFont="1" applyFill="1" applyBorder="1" applyAlignment="1">
      <alignment horizontal="center" vertical="center"/>
    </xf>
    <xf numFmtId="41" fontId="35" fillId="25" borderId="89" xfId="32" applyFont="1" applyFill="1" applyBorder="1" applyAlignment="1">
      <alignment horizontal="center" vertical="center" shrinkToFit="1"/>
    </xf>
    <xf numFmtId="0" fontId="35" fillId="25" borderId="80" xfId="43" applyFont="1" applyFill="1" applyBorder="1" applyAlignment="1">
      <alignment horizontal="center" vertical="center"/>
    </xf>
    <xf numFmtId="41" fontId="35" fillId="25" borderId="80" xfId="32" applyFont="1" applyFill="1" applyBorder="1" applyAlignment="1">
      <alignment horizontal="center" vertical="center" shrinkToFit="1"/>
    </xf>
    <xf numFmtId="41" fontId="35" fillId="25" borderId="83" xfId="32" applyFont="1" applyFill="1" applyBorder="1" applyAlignment="1">
      <alignment horizontal="center" vertical="center" shrinkToFit="1"/>
    </xf>
    <xf numFmtId="41" fontId="24" fillId="24" borderId="110" xfId="32" applyFont="1" applyFill="1" applyBorder="1" applyAlignment="1">
      <alignment horizontal="left" vertical="center" shrinkToFit="1"/>
    </xf>
    <xf numFmtId="41" fontId="24" fillId="24" borderId="55" xfId="32" applyFont="1" applyFill="1" applyBorder="1" applyAlignment="1">
      <alignment horizontal="left" vertical="center" shrinkToFit="1"/>
    </xf>
    <xf numFmtId="178" fontId="24" fillId="0" borderId="21" xfId="32" applyNumberFormat="1" applyFont="1" applyFill="1" applyBorder="1" applyAlignment="1">
      <alignment horizontal="center" vertical="center" wrapText="1"/>
    </xf>
    <xf numFmtId="41" fontId="24" fillId="33" borderId="54" xfId="32" applyFont="1" applyFill="1" applyBorder="1" applyAlignment="1">
      <alignment horizontal="right" vertical="center" shrinkToFit="1"/>
    </xf>
    <xf numFmtId="41" fontId="24" fillId="33" borderId="92" xfId="32" applyFont="1" applyFill="1" applyBorder="1" applyAlignment="1">
      <alignment horizontal="right" vertical="center" shrinkToFit="1"/>
    </xf>
    <xf numFmtId="41" fontId="24" fillId="33" borderId="38" xfId="32" applyFont="1" applyFill="1" applyBorder="1" applyAlignment="1">
      <alignment horizontal="right" vertical="center" shrinkToFit="1"/>
    </xf>
    <xf numFmtId="41" fontId="24" fillId="34" borderId="38" xfId="32" applyFont="1" applyFill="1" applyBorder="1" applyAlignment="1">
      <alignment horizontal="right" vertical="center" shrinkToFit="1"/>
    </xf>
    <xf numFmtId="41" fontId="24" fillId="28" borderId="30" xfId="32" applyFont="1" applyFill="1" applyBorder="1" applyAlignment="1">
      <alignment horizontal="right" vertical="center" shrinkToFit="1"/>
    </xf>
    <xf numFmtId="41" fontId="24" fillId="28" borderId="72" xfId="32" applyFont="1" applyFill="1" applyBorder="1" applyAlignment="1">
      <alignment horizontal="right" vertical="center" shrinkToFit="1"/>
    </xf>
    <xf numFmtId="41" fontId="24" fillId="28" borderId="67" xfId="32" applyFont="1" applyFill="1" applyBorder="1" applyAlignment="1">
      <alignment horizontal="right" vertical="center" shrinkToFit="1"/>
    </xf>
    <xf numFmtId="41" fontId="24" fillId="33" borderId="40" xfId="32" applyFont="1" applyFill="1" applyBorder="1" applyAlignment="1">
      <alignment horizontal="right" vertical="center" shrinkToFit="1"/>
    </xf>
    <xf numFmtId="41" fontId="24" fillId="33" borderId="85" xfId="32" applyFont="1" applyFill="1" applyBorder="1" applyAlignment="1">
      <alignment horizontal="right" vertical="center" shrinkToFit="1"/>
    </xf>
    <xf numFmtId="41" fontId="24" fillId="33" borderId="71" xfId="32" applyFont="1" applyFill="1" applyBorder="1" applyAlignment="1">
      <alignment horizontal="right" vertical="center" shrinkToFit="1"/>
    </xf>
    <xf numFmtId="41" fontId="24" fillId="24" borderId="10" xfId="32" applyFont="1" applyFill="1" applyBorder="1" applyAlignment="1">
      <alignment horizontal="center" vertical="center" wrapText="1"/>
    </xf>
    <xf numFmtId="179" fontId="24" fillId="0" borderId="69" xfId="32" applyNumberFormat="1" applyFont="1" applyFill="1" applyBorder="1" applyAlignment="1">
      <alignment horizontal="center" vertical="center" wrapText="1"/>
    </xf>
    <xf numFmtId="177" fontId="38" fillId="0" borderId="70" xfId="32" applyNumberFormat="1" applyFont="1" applyFill="1" applyBorder="1" applyAlignment="1">
      <alignment horizontal="center" vertical="center" wrapText="1"/>
    </xf>
    <xf numFmtId="179" fontId="24" fillId="0" borderId="70" xfId="32" applyNumberFormat="1" applyFont="1" applyFill="1" applyBorder="1" applyAlignment="1">
      <alignment horizontal="center" vertical="center" wrapText="1"/>
    </xf>
    <xf numFmtId="181" fontId="38" fillId="0" borderId="72" xfId="32" applyNumberFormat="1" applyFont="1" applyFill="1" applyBorder="1" applyAlignment="1">
      <alignment horizontal="center" vertical="center" wrapText="1"/>
    </xf>
    <xf numFmtId="41" fontId="24" fillId="33" borderId="90" xfId="32" applyFont="1" applyFill="1" applyBorder="1" applyAlignment="1">
      <alignment horizontal="right" vertical="center" shrinkToFit="1"/>
    </xf>
    <xf numFmtId="41" fontId="24" fillId="34" borderId="26" xfId="32" applyFont="1" applyFill="1" applyBorder="1" applyAlignment="1">
      <alignment horizontal="right" vertical="center" shrinkToFit="1"/>
    </xf>
    <xf numFmtId="41" fontId="36" fillId="34" borderId="38" xfId="32" applyFont="1" applyFill="1" applyBorder="1" applyAlignment="1">
      <alignment horizontal="right" vertical="center" shrinkToFit="1"/>
    </xf>
    <xf numFmtId="41" fontId="36" fillId="24" borderId="91" xfId="32" applyFont="1" applyFill="1" applyBorder="1" applyAlignment="1">
      <alignment horizontal="center" vertical="center" wrapText="1"/>
    </xf>
    <xf numFmtId="41" fontId="24" fillId="0" borderId="93" xfId="32" applyFont="1" applyFill="1" applyBorder="1" applyAlignment="1">
      <alignment horizontal="left" vertical="center" wrapText="1"/>
    </xf>
    <xf numFmtId="41" fontId="24" fillId="0" borderId="69" xfId="32" applyFont="1" applyFill="1" applyBorder="1" applyAlignment="1">
      <alignment vertical="center" wrapText="1"/>
    </xf>
    <xf numFmtId="178" fontId="38" fillId="26" borderId="70" xfId="32" applyNumberFormat="1" applyFont="1" applyFill="1" applyBorder="1" applyAlignment="1">
      <alignment horizontal="center" vertical="center" wrapText="1"/>
    </xf>
    <xf numFmtId="178" fontId="25" fillId="26" borderId="25" xfId="0" applyNumberFormat="1" applyFont="1" applyFill="1" applyBorder="1" applyAlignment="1">
      <alignment horizontal="center" vertical="center" wrapText="1"/>
    </xf>
    <xf numFmtId="178" fontId="25" fillId="26" borderId="25" xfId="0" quotePrefix="1" applyNumberFormat="1" applyFont="1" applyFill="1" applyBorder="1" applyAlignment="1">
      <alignment horizontal="center" vertical="center" wrapText="1"/>
    </xf>
    <xf numFmtId="178" fontId="25" fillId="28" borderId="25" xfId="0" applyNumberFormat="1" applyFont="1" applyFill="1" applyBorder="1" applyAlignment="1">
      <alignment horizontal="center" vertical="center" wrapText="1"/>
    </xf>
    <xf numFmtId="178" fontId="25" fillId="26" borderId="25" xfId="0" applyNumberFormat="1" applyFont="1" applyFill="1" applyBorder="1" applyAlignment="1">
      <alignment horizontal="right" vertical="center" wrapText="1"/>
    </xf>
    <xf numFmtId="178" fontId="25" fillId="27" borderId="25" xfId="0" applyNumberFormat="1" applyFont="1" applyFill="1" applyBorder="1" applyAlignment="1">
      <alignment horizontal="center" vertical="center" wrapText="1"/>
    </xf>
    <xf numFmtId="178" fontId="25" fillId="26" borderId="25" xfId="0" applyNumberFormat="1" applyFont="1" applyFill="1" applyBorder="1" applyAlignment="1">
      <alignment horizontal="center" vertical="center" shrinkToFit="1"/>
    </xf>
    <xf numFmtId="178" fontId="25" fillId="30" borderId="25" xfId="0" applyNumberFormat="1" applyFont="1" applyFill="1" applyBorder="1" applyAlignment="1">
      <alignment horizontal="center" vertical="center" wrapText="1"/>
    </xf>
    <xf numFmtId="178" fontId="25" fillId="31" borderId="25" xfId="0" applyNumberFormat="1" applyFont="1" applyFill="1" applyBorder="1" applyAlignment="1">
      <alignment horizontal="center" vertical="center" wrapText="1"/>
    </xf>
    <xf numFmtId="0" fontId="41" fillId="24" borderId="78" xfId="44" applyFont="1" applyFill="1" applyBorder="1" applyAlignment="1">
      <alignment vertical="center"/>
    </xf>
    <xf numFmtId="0" fontId="25" fillId="0" borderId="109" xfId="0" applyFont="1" applyBorder="1" applyAlignment="1">
      <alignment horizontal="center" vertical="center" wrapText="1"/>
    </xf>
    <xf numFmtId="0" fontId="34" fillId="32" borderId="77" xfId="43" applyFont="1" applyFill="1" applyBorder="1" applyAlignment="1">
      <alignment horizontal="center" vertical="center" shrinkToFit="1"/>
    </xf>
    <xf numFmtId="0" fontId="25" fillId="24" borderId="109" xfId="44" applyFont="1" applyFill="1" applyBorder="1" applyAlignment="1">
      <alignment horizontal="center" vertical="center" wrapText="1"/>
    </xf>
    <xf numFmtId="41" fontId="35" fillId="25" borderId="81" xfId="32" applyFont="1" applyFill="1" applyBorder="1" applyAlignment="1">
      <alignment horizontal="center" vertical="center" shrinkToFit="1"/>
    </xf>
    <xf numFmtId="0" fontId="34" fillId="32" borderId="77" xfId="43" applyFont="1" applyFill="1" applyBorder="1" applyAlignment="1">
      <alignment horizontal="center" vertical="center" shrinkToFit="1"/>
    </xf>
    <xf numFmtId="0" fontId="42" fillId="24" borderId="0" xfId="44" applyFont="1" applyFill="1" applyAlignment="1">
      <alignment vertical="center"/>
    </xf>
    <xf numFmtId="0" fontId="35" fillId="25" borderId="81" xfId="43" applyFont="1" applyFill="1" applyBorder="1" applyAlignment="1">
      <alignment horizontal="center" vertical="center" shrinkToFit="1"/>
    </xf>
    <xf numFmtId="178" fontId="35" fillId="25" borderId="83" xfId="43" applyNumberFormat="1" applyFont="1" applyFill="1" applyBorder="1" applyAlignment="1">
      <alignment horizontal="center" vertical="center" shrinkToFit="1"/>
    </xf>
    <xf numFmtId="178" fontId="35" fillId="25" borderId="81" xfId="43" applyNumberFormat="1" applyFont="1" applyFill="1" applyBorder="1" applyAlignment="1">
      <alignment horizontal="center" vertical="center" shrinkToFit="1"/>
    </xf>
    <xf numFmtId="178" fontId="24" fillId="0" borderId="69" xfId="32" applyNumberFormat="1" applyFont="1" applyFill="1" applyBorder="1" applyAlignment="1">
      <alignment horizontal="center" vertical="center" wrapText="1"/>
    </xf>
    <xf numFmtId="41" fontId="24" fillId="24" borderId="27" xfId="32" applyFont="1" applyFill="1" applyBorder="1" applyAlignment="1">
      <alignment horizontal="left" vertical="center" wrapText="1"/>
    </xf>
    <xf numFmtId="41" fontId="24" fillId="24" borderId="28" xfId="32" applyFont="1" applyFill="1" applyBorder="1" applyAlignment="1">
      <alignment horizontal="center" vertical="center"/>
    </xf>
    <xf numFmtId="41" fontId="24" fillId="24" borderId="108" xfId="32" applyFont="1" applyFill="1" applyBorder="1" applyAlignment="1">
      <alignment horizontal="center" vertical="center"/>
    </xf>
    <xf numFmtId="41" fontId="24" fillId="24" borderId="39" xfId="32" applyFont="1" applyFill="1" applyBorder="1" applyAlignment="1">
      <alignment horizontal="center" vertical="center"/>
    </xf>
    <xf numFmtId="179" fontId="24" fillId="0" borderId="28" xfId="32" applyNumberFormat="1" applyFont="1" applyFill="1" applyBorder="1" applyAlignment="1">
      <alignment horizontal="center" vertical="center" wrapText="1"/>
    </xf>
    <xf numFmtId="178" fontId="27" fillId="0" borderId="26" xfId="0" applyNumberFormat="1" applyFont="1" applyBorder="1" applyAlignment="1">
      <alignment horizontal="center" vertical="center" wrapText="1"/>
    </xf>
    <xf numFmtId="41" fontId="35" fillId="0" borderId="80" xfId="32" applyFont="1" applyFill="1" applyBorder="1" applyAlignment="1">
      <alignment horizontal="center" vertical="center" shrinkToFit="1"/>
    </xf>
    <xf numFmtId="0" fontId="39" fillId="31" borderId="65" xfId="43" applyFont="1" applyFill="1" applyBorder="1" applyAlignment="1">
      <alignment horizontal="center" vertical="center" wrapText="1"/>
    </xf>
    <xf numFmtId="0" fontId="39" fillId="31" borderId="94" xfId="43" applyFont="1" applyFill="1" applyBorder="1" applyAlignment="1">
      <alignment horizontal="center" vertical="center" wrapText="1"/>
    </xf>
    <xf numFmtId="0" fontId="39" fillId="31" borderId="66" xfId="43" applyFont="1" applyFill="1" applyBorder="1" applyAlignment="1">
      <alignment horizontal="center" vertical="center" wrapText="1"/>
    </xf>
    <xf numFmtId="0" fontId="34" fillId="32" borderId="95" xfId="43" applyFont="1" applyFill="1" applyBorder="1" applyAlignment="1">
      <alignment horizontal="center" vertical="center"/>
    </xf>
    <xf numFmtId="0" fontId="34" fillId="32" borderId="48" xfId="43" applyFont="1" applyFill="1" applyBorder="1" applyAlignment="1">
      <alignment horizontal="center" vertical="center"/>
    </xf>
    <xf numFmtId="0" fontId="34" fillId="32" borderId="86" xfId="43" applyFont="1" applyFill="1" applyBorder="1" applyAlignment="1">
      <alignment horizontal="center" vertical="center"/>
    </xf>
    <xf numFmtId="0" fontId="34" fillId="32" borderId="88" xfId="43" applyFont="1" applyFill="1" applyBorder="1" applyAlignment="1">
      <alignment horizontal="center" vertical="center"/>
    </xf>
    <xf numFmtId="41" fontId="24" fillId="24" borderId="15" xfId="32" quotePrefix="1" applyFont="1" applyFill="1" applyBorder="1" applyAlignment="1">
      <alignment horizontal="center" vertical="center" wrapText="1"/>
    </xf>
    <xf numFmtId="41" fontId="24" fillId="24" borderId="16" xfId="32" quotePrefix="1" applyFont="1" applyFill="1" applyBorder="1" applyAlignment="1">
      <alignment horizontal="center" vertical="center" wrapText="1"/>
    </xf>
    <xf numFmtId="41" fontId="24" fillId="24" borderId="17" xfId="32" quotePrefix="1" applyFont="1" applyFill="1" applyBorder="1" applyAlignment="1">
      <alignment horizontal="center" vertical="center" wrapText="1"/>
    </xf>
    <xf numFmtId="41" fontId="24" fillId="24" borderId="21" xfId="32" applyFont="1" applyFill="1" applyBorder="1" applyAlignment="1">
      <alignment horizontal="center" vertical="center" wrapText="1"/>
    </xf>
    <xf numFmtId="41" fontId="24" fillId="24" borderId="22" xfId="32" applyFont="1" applyFill="1" applyBorder="1" applyAlignment="1">
      <alignment horizontal="center" vertical="center" wrapText="1"/>
    </xf>
    <xf numFmtId="0" fontId="24" fillId="24" borderId="42" xfId="43" applyFont="1" applyFill="1" applyBorder="1" applyAlignment="1">
      <alignment horizontal="center" vertical="center"/>
    </xf>
    <xf numFmtId="41" fontId="24" fillId="24" borderId="16" xfId="32" applyFont="1" applyFill="1" applyBorder="1" applyAlignment="1">
      <alignment horizontal="center" vertical="center" wrapText="1"/>
    </xf>
    <xf numFmtId="41" fontId="24" fillId="24" borderId="17" xfId="32" applyFont="1" applyFill="1" applyBorder="1" applyAlignment="1">
      <alignment horizontal="center" vertical="center" wrapText="1"/>
    </xf>
    <xf numFmtId="0" fontId="35" fillId="25" borderId="78" xfId="43" applyFont="1" applyFill="1" applyBorder="1" applyAlignment="1">
      <alignment horizontal="center" vertical="center"/>
    </xf>
    <xf numFmtId="0" fontId="34" fillId="32" borderId="15" xfId="44" applyFont="1" applyFill="1" applyBorder="1" applyAlignment="1">
      <alignment horizontal="center" vertical="center"/>
    </xf>
    <xf numFmtId="0" fontId="34" fillId="32" borderId="16" xfId="44" applyFont="1" applyFill="1" applyBorder="1" applyAlignment="1">
      <alignment horizontal="center" vertical="center"/>
    </xf>
    <xf numFmtId="0" fontId="34" fillId="32" borderId="17" xfId="44" applyFont="1" applyFill="1" applyBorder="1" applyAlignment="1">
      <alignment horizontal="center" vertical="center"/>
    </xf>
    <xf numFmtId="41" fontId="24" fillId="33" borderId="109" xfId="32" applyFont="1" applyFill="1" applyBorder="1" applyAlignment="1">
      <alignment horizontal="center" vertical="center" shrinkToFit="1"/>
    </xf>
    <xf numFmtId="182" fontId="35" fillId="24" borderId="36" xfId="43" applyNumberFormat="1" applyFont="1" applyFill="1" applyBorder="1" applyAlignment="1">
      <alignment horizontal="center" vertical="center"/>
    </xf>
    <xf numFmtId="182" fontId="35" fillId="24" borderId="43" xfId="43" applyNumberFormat="1" applyFont="1" applyFill="1" applyBorder="1" applyAlignment="1">
      <alignment horizontal="center" vertical="center"/>
    </xf>
    <xf numFmtId="182" fontId="35" fillId="24" borderId="44" xfId="43" applyNumberFormat="1" applyFont="1" applyFill="1" applyBorder="1" applyAlignment="1">
      <alignment horizontal="center" vertical="center"/>
    </xf>
    <xf numFmtId="41" fontId="24" fillId="0" borderId="33" xfId="32" applyFont="1" applyFill="1" applyBorder="1" applyAlignment="1">
      <alignment horizontal="center" vertical="center" shrinkToFit="1"/>
    </xf>
    <xf numFmtId="41" fontId="24" fillId="24" borderId="37" xfId="32" applyFont="1" applyFill="1" applyBorder="1" applyAlignment="1">
      <alignment horizontal="center" vertical="center" wrapText="1"/>
    </xf>
    <xf numFmtId="41" fontId="24" fillId="24" borderId="29" xfId="32" applyFont="1" applyFill="1" applyBorder="1" applyAlignment="1">
      <alignment horizontal="center" vertical="center" wrapText="1"/>
    </xf>
    <xf numFmtId="41" fontId="24" fillId="24" borderId="30" xfId="32" applyFont="1" applyFill="1" applyBorder="1" applyAlignment="1">
      <alignment horizontal="center" vertical="center" wrapText="1"/>
    </xf>
    <xf numFmtId="41" fontId="24" fillId="24" borderId="15" xfId="32" applyFont="1" applyFill="1" applyBorder="1" applyAlignment="1">
      <alignment horizontal="center" vertical="center" wrapText="1"/>
    </xf>
    <xf numFmtId="41" fontId="36" fillId="33" borderId="47" xfId="32" applyFont="1" applyFill="1" applyBorder="1" applyAlignment="1">
      <alignment horizontal="center" vertical="center" wrapText="1"/>
    </xf>
    <xf numFmtId="41" fontId="36" fillId="33" borderId="53" xfId="32" applyFont="1" applyFill="1" applyBorder="1" applyAlignment="1">
      <alignment horizontal="center" vertical="center" wrapText="1"/>
    </xf>
    <xf numFmtId="41" fontId="36" fillId="33" borderId="38" xfId="32" applyFont="1" applyFill="1" applyBorder="1" applyAlignment="1">
      <alignment horizontal="center" vertical="center" wrapText="1"/>
    </xf>
    <xf numFmtId="41" fontId="24" fillId="24" borderId="35" xfId="32" applyFont="1" applyFill="1" applyBorder="1" applyAlignment="1">
      <alignment horizontal="center" vertical="center" wrapText="1"/>
    </xf>
    <xf numFmtId="41" fontId="24" fillId="24" borderId="25" xfId="32" applyFont="1" applyFill="1" applyBorder="1" applyAlignment="1">
      <alignment horizontal="center" vertical="center" wrapText="1"/>
    </xf>
    <xf numFmtId="41" fontId="25" fillId="24" borderId="10" xfId="32" applyFont="1" applyFill="1" applyBorder="1" applyAlignment="1">
      <alignment horizontal="left" vertical="center" wrapText="1"/>
    </xf>
    <xf numFmtId="41" fontId="25" fillId="24" borderId="0" xfId="32" applyFont="1" applyFill="1" applyBorder="1" applyAlignment="1">
      <alignment horizontal="left" vertical="center" wrapText="1"/>
    </xf>
    <xf numFmtId="41" fontId="25" fillId="24" borderId="48" xfId="32" applyFont="1" applyFill="1" applyBorder="1" applyAlignment="1">
      <alignment horizontal="left" vertical="center" wrapText="1"/>
    </xf>
    <xf numFmtId="41" fontId="25" fillId="24" borderId="49" xfId="32" applyFont="1" applyFill="1" applyBorder="1" applyAlignment="1">
      <alignment horizontal="left" vertical="center" wrapText="1"/>
    </xf>
    <xf numFmtId="41" fontId="24" fillId="0" borderId="14" xfId="32" applyFont="1" applyFill="1" applyBorder="1" applyAlignment="1">
      <alignment horizontal="center" vertical="center" shrinkToFit="1"/>
    </xf>
    <xf numFmtId="41" fontId="24" fillId="0" borderId="56" xfId="32" applyFont="1" applyFill="1" applyBorder="1" applyAlignment="1">
      <alignment horizontal="center" vertical="center" shrinkToFit="1"/>
    </xf>
    <xf numFmtId="41" fontId="24" fillId="24" borderId="20" xfId="32" applyFont="1" applyFill="1" applyBorder="1" applyAlignment="1">
      <alignment horizontal="center" vertical="center" shrinkToFit="1"/>
    </xf>
    <xf numFmtId="41" fontId="24" fillId="24" borderId="64" xfId="32" applyFont="1" applyFill="1" applyBorder="1" applyAlignment="1">
      <alignment horizontal="center" vertical="center" shrinkToFit="1"/>
    </xf>
    <xf numFmtId="41" fontId="36" fillId="33" borderId="112" xfId="32" applyFont="1" applyFill="1" applyBorder="1" applyAlignment="1">
      <alignment horizontal="center" vertical="center" wrapText="1"/>
    </xf>
    <xf numFmtId="41" fontId="36" fillId="33" borderId="40" xfId="32" applyFont="1" applyFill="1" applyBorder="1" applyAlignment="1">
      <alignment horizontal="center" vertical="center" wrapText="1"/>
    </xf>
    <xf numFmtId="41" fontId="36" fillId="33" borderId="51" xfId="32" applyFont="1" applyFill="1" applyBorder="1" applyAlignment="1">
      <alignment horizontal="center" vertical="center" wrapText="1"/>
    </xf>
    <xf numFmtId="41" fontId="36" fillId="33" borderId="85" xfId="32" applyFont="1" applyFill="1" applyBorder="1" applyAlignment="1">
      <alignment horizontal="center" vertical="center" wrapText="1"/>
    </xf>
    <xf numFmtId="41" fontId="36" fillId="34" borderId="52" xfId="32" applyFont="1" applyFill="1" applyBorder="1" applyAlignment="1">
      <alignment horizontal="center" vertical="center" wrapText="1"/>
    </xf>
    <xf numFmtId="41" fontId="36" fillId="34" borderId="53" xfId="32" applyFont="1" applyFill="1" applyBorder="1" applyAlignment="1">
      <alignment horizontal="center" vertical="center" wrapText="1"/>
    </xf>
    <xf numFmtId="41" fontId="24" fillId="0" borderId="31" xfId="32" applyFont="1" applyFill="1" applyBorder="1" applyAlignment="1">
      <alignment horizontal="center" vertical="center" shrinkToFit="1"/>
    </xf>
    <xf numFmtId="41" fontId="24" fillId="24" borderId="23" xfId="32" applyFont="1" applyFill="1" applyBorder="1" applyAlignment="1">
      <alignment horizontal="center" vertical="center" wrapText="1"/>
    </xf>
    <xf numFmtId="41" fontId="24" fillId="0" borderId="21" xfId="32" applyFont="1" applyFill="1" applyBorder="1" applyAlignment="1">
      <alignment horizontal="center" vertical="center" wrapText="1"/>
    </xf>
    <xf numFmtId="41" fontId="24" fillId="0" borderId="22" xfId="32" applyFont="1" applyFill="1" applyBorder="1" applyAlignment="1">
      <alignment horizontal="center" vertical="center" wrapText="1"/>
    </xf>
    <xf numFmtId="41" fontId="36" fillId="24" borderId="45" xfId="32" applyFont="1" applyFill="1" applyBorder="1" applyAlignment="1">
      <alignment horizontal="left" vertical="center" wrapText="1"/>
    </xf>
    <xf numFmtId="41" fontId="36" fillId="24" borderId="30" xfId="32" applyFont="1" applyFill="1" applyBorder="1" applyAlignment="1">
      <alignment horizontal="left" vertical="center" wrapText="1"/>
    </xf>
    <xf numFmtId="41" fontId="36" fillId="24" borderId="46" xfId="32" applyFont="1" applyFill="1" applyBorder="1" applyAlignment="1">
      <alignment horizontal="left" vertical="center" wrapText="1"/>
    </xf>
    <xf numFmtId="41" fontId="36" fillId="24" borderId="72" xfId="32" applyFont="1" applyFill="1" applyBorder="1" applyAlignment="1">
      <alignment horizontal="left" vertical="center" wrapText="1"/>
    </xf>
    <xf numFmtId="41" fontId="36" fillId="34" borderId="26" xfId="32" applyFont="1" applyFill="1" applyBorder="1" applyAlignment="1">
      <alignment horizontal="center" vertical="center" shrinkToFit="1"/>
    </xf>
    <xf numFmtId="41" fontId="24" fillId="33" borderId="26" xfId="32" applyFont="1" applyFill="1" applyBorder="1" applyAlignment="1">
      <alignment horizontal="center" vertical="center" shrinkToFit="1"/>
    </xf>
    <xf numFmtId="41" fontId="24" fillId="0" borderId="32" xfId="32" applyFont="1" applyFill="1" applyBorder="1" applyAlignment="1">
      <alignment horizontal="center" vertical="center" shrinkToFit="1"/>
    </xf>
    <xf numFmtId="41" fontId="24" fillId="24" borderId="107" xfId="32" applyFont="1" applyFill="1" applyBorder="1" applyAlignment="1">
      <alignment horizontal="center" vertical="center" shrinkToFit="1"/>
    </xf>
    <xf numFmtId="41" fontId="24" fillId="24" borderId="14" xfId="32" applyFont="1" applyFill="1" applyBorder="1" applyAlignment="1">
      <alignment horizontal="center" vertical="center" shrinkToFit="1"/>
    </xf>
    <xf numFmtId="41" fontId="24" fillId="24" borderId="56" xfId="32" applyFont="1" applyFill="1" applyBorder="1" applyAlignment="1">
      <alignment horizontal="center" vertical="center" shrinkToFit="1"/>
    </xf>
    <xf numFmtId="41" fontId="24" fillId="24" borderId="32" xfId="32" applyFont="1" applyFill="1" applyBorder="1" applyAlignment="1">
      <alignment horizontal="center" vertical="center" shrinkToFit="1"/>
    </xf>
    <xf numFmtId="0" fontId="36" fillId="24" borderId="26" xfId="43" applyFont="1" applyFill="1" applyBorder="1" applyAlignment="1">
      <alignment horizontal="center" vertical="center" wrapText="1"/>
    </xf>
    <xf numFmtId="0" fontId="36" fillId="24" borderId="47" xfId="43" applyFont="1" applyFill="1" applyBorder="1" applyAlignment="1">
      <alignment horizontal="center" vertical="center" wrapText="1"/>
    </xf>
    <xf numFmtId="41" fontId="36" fillId="24" borderId="37" xfId="32" applyFont="1" applyFill="1" applyBorder="1" applyAlignment="1">
      <alignment horizontal="left" vertical="center" wrapText="1"/>
    </xf>
    <xf numFmtId="41" fontId="24" fillId="0" borderId="107" xfId="32" applyFont="1" applyFill="1" applyBorder="1" applyAlignment="1">
      <alignment horizontal="center" vertical="center" shrinkToFit="1"/>
    </xf>
    <xf numFmtId="41" fontId="24" fillId="28" borderId="31" xfId="32" applyFont="1" applyFill="1" applyBorder="1" applyAlignment="1">
      <alignment horizontal="center" vertical="center" shrinkToFit="1"/>
    </xf>
    <xf numFmtId="0" fontId="36" fillId="24" borderId="26" xfId="43" applyFont="1" applyFill="1" applyBorder="1" applyAlignment="1">
      <alignment horizontal="center" vertical="center" shrinkToFit="1"/>
    </xf>
    <xf numFmtId="41" fontId="24" fillId="24" borderId="33" xfId="32" applyFont="1" applyFill="1" applyBorder="1" applyAlignment="1">
      <alignment horizontal="center" vertical="center" shrinkToFit="1"/>
    </xf>
    <xf numFmtId="0" fontId="38" fillId="27" borderId="65" xfId="45" applyFont="1" applyFill="1" applyBorder="1" applyAlignment="1">
      <alignment horizontal="center" vertical="center"/>
    </xf>
    <xf numFmtId="0" fontId="38" fillId="27" borderId="66" xfId="45" applyFont="1" applyFill="1" applyBorder="1" applyAlignment="1">
      <alignment horizontal="center" vertical="center"/>
    </xf>
    <xf numFmtId="41" fontId="35" fillId="25" borderId="81" xfId="32" applyFont="1" applyFill="1" applyBorder="1" applyAlignment="1">
      <alignment horizontal="center" vertical="center"/>
    </xf>
    <xf numFmtId="41" fontId="35" fillId="25" borderId="82" xfId="32" applyFont="1" applyFill="1" applyBorder="1" applyAlignment="1">
      <alignment horizontal="center" vertical="center"/>
    </xf>
    <xf numFmtId="41" fontId="24" fillId="24" borderId="61" xfId="32" applyFont="1" applyFill="1" applyBorder="1" applyAlignment="1">
      <alignment horizontal="center" vertical="center" wrapText="1"/>
    </xf>
    <xf numFmtId="41" fontId="24" fillId="24" borderId="58" xfId="32" applyFont="1" applyFill="1" applyBorder="1" applyAlignment="1">
      <alignment horizontal="center" vertical="center" wrapText="1"/>
    </xf>
    <xf numFmtId="41" fontId="24" fillId="24" borderId="59" xfId="32" applyFont="1" applyFill="1" applyBorder="1" applyAlignment="1">
      <alignment horizontal="center" vertical="center" wrapText="1"/>
    </xf>
    <xf numFmtId="0" fontId="34" fillId="32" borderId="77" xfId="43" applyFont="1" applyFill="1" applyBorder="1" applyAlignment="1">
      <alignment horizontal="center" vertical="center"/>
    </xf>
    <xf numFmtId="0" fontId="34" fillId="32" borderId="78" xfId="43" applyFont="1" applyFill="1" applyBorder="1" applyAlignment="1">
      <alignment horizontal="center" vertical="center"/>
    </xf>
    <xf numFmtId="0" fontId="34" fillId="32" borderId="87" xfId="43" applyFont="1" applyFill="1" applyBorder="1" applyAlignment="1">
      <alignment horizontal="center" vertical="center"/>
    </xf>
    <xf numFmtId="41" fontId="35" fillId="25" borderId="89" xfId="32" applyFont="1" applyFill="1" applyBorder="1" applyAlignment="1">
      <alignment horizontal="center" vertical="center"/>
    </xf>
    <xf numFmtId="0" fontId="34" fillId="32" borderId="77" xfId="43" applyFont="1" applyFill="1" applyBorder="1" applyAlignment="1">
      <alignment horizontal="center" vertical="center" shrinkToFit="1"/>
    </xf>
    <xf numFmtId="0" fontId="34" fillId="32" borderId="78" xfId="43" applyFont="1" applyFill="1" applyBorder="1" applyAlignment="1">
      <alignment horizontal="center" vertical="center" shrinkToFit="1"/>
    </xf>
    <xf numFmtId="41" fontId="24" fillId="24" borderId="62" xfId="43" applyNumberFormat="1" applyFont="1" applyFill="1" applyBorder="1" applyAlignment="1">
      <alignment horizontal="center" vertical="center" shrinkToFit="1"/>
    </xf>
    <xf numFmtId="0" fontId="24" fillId="24" borderId="84" xfId="43" applyFont="1" applyFill="1" applyBorder="1" applyAlignment="1">
      <alignment horizontal="center" vertical="center" shrinkToFit="1"/>
    </xf>
    <xf numFmtId="41" fontId="24" fillId="24" borderId="63" xfId="43" applyNumberFormat="1" applyFont="1" applyFill="1" applyBorder="1" applyAlignment="1">
      <alignment horizontal="center" vertical="center" shrinkToFit="1"/>
    </xf>
    <xf numFmtId="0" fontId="24" fillId="24" borderId="69" xfId="43" applyFont="1" applyFill="1" applyBorder="1" applyAlignment="1">
      <alignment horizontal="center" vertical="center" shrinkToFit="1"/>
    </xf>
    <xf numFmtId="41" fontId="24" fillId="24" borderId="18" xfId="32" applyFont="1" applyFill="1" applyBorder="1" applyAlignment="1">
      <alignment horizontal="center" vertical="center" shrinkToFit="1"/>
    </xf>
    <xf numFmtId="41" fontId="24" fillId="24" borderId="68" xfId="32" applyFont="1" applyFill="1" applyBorder="1" applyAlignment="1">
      <alignment horizontal="center" vertical="center" shrinkToFit="1"/>
    </xf>
    <xf numFmtId="41" fontId="36" fillId="33" borderId="111" xfId="32" applyFont="1" applyFill="1" applyBorder="1" applyAlignment="1">
      <alignment horizontal="center" vertical="center" wrapText="1"/>
    </xf>
    <xf numFmtId="41" fontId="36" fillId="33" borderId="42" xfId="32" applyFont="1" applyFill="1" applyBorder="1" applyAlignment="1">
      <alignment horizontal="center" vertical="center" wrapText="1"/>
    </xf>
    <xf numFmtId="41" fontId="36" fillId="33" borderId="71" xfId="32" applyFont="1" applyFill="1" applyBorder="1" applyAlignment="1">
      <alignment horizontal="center" vertical="center" wrapText="1"/>
    </xf>
  </cellXfs>
  <cellStyles count="4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" xfId="32" builtinId="6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  <cellStyle name="표준 2" xfId="45" xr:uid="{00000000-0005-0000-0000-00002B000000}"/>
    <cellStyle name="표준_선정현황(97개사)자료" xfId="43" xr:uid="{00000000-0005-0000-0000-00002C000000}"/>
    <cellStyle name="표준_전시회 교부양식" xfId="44" xr:uid="{00000000-0005-0000-0000-00002D000000}"/>
  </cellStyles>
  <dxfs count="0"/>
  <tableStyles count="0" defaultTableStyle="TableStyleMedium9" defaultPivotStyle="PivotStyleLight16"/>
  <colors>
    <mruColors>
      <color rgb="FF0CA9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R196"/>
  <sheetViews>
    <sheetView tabSelected="1" zoomScale="80" zoomScaleNormal="80" workbookViewId="0">
      <pane ySplit="9" topLeftCell="A34" activePane="bottomLeft" state="frozen"/>
      <selection pane="bottomLeft" activeCell="K41" sqref="K41"/>
    </sheetView>
  </sheetViews>
  <sheetFormatPr defaultColWidth="8.8984375" defaultRowHeight="17.399999999999999" x14ac:dyDescent="0.25"/>
  <cols>
    <col min="1" max="1" width="13.796875" style="28" customWidth="1"/>
    <col min="2" max="2" width="26.796875" style="112" customWidth="1"/>
    <col min="3" max="3" width="4.796875" style="112" customWidth="1"/>
    <col min="4" max="5" width="4.796875" style="28" customWidth="1"/>
    <col min="6" max="6" width="12.796875" style="28" customWidth="1"/>
    <col min="7" max="7" width="11.09765625" style="113" customWidth="1"/>
    <col min="8" max="8" width="12.796875" style="113" customWidth="1"/>
    <col min="9" max="11" width="13.796875" style="113" customWidth="1"/>
    <col min="12" max="12" width="8.8984375" style="28"/>
    <col min="13" max="13" width="17.59765625" style="28" bestFit="1" customWidth="1"/>
    <col min="14" max="14" width="14.796875" style="28" bestFit="1" customWidth="1"/>
    <col min="15" max="15" width="8.8984375" style="28" customWidth="1"/>
    <col min="16" max="16" width="15.296875" style="28" bestFit="1" customWidth="1"/>
    <col min="17" max="17" width="13.296875" style="28" bestFit="1" customWidth="1"/>
    <col min="18" max="16384" width="8.8984375" style="28"/>
  </cols>
  <sheetData>
    <row r="1" spans="1:18" ht="49.5" customHeight="1" thickBot="1" x14ac:dyDescent="0.3">
      <c r="A1" s="193" t="s">
        <v>410</v>
      </c>
      <c r="B1" s="194"/>
      <c r="C1" s="194"/>
      <c r="D1" s="194"/>
      <c r="E1" s="194"/>
      <c r="F1" s="194"/>
      <c r="G1" s="194"/>
      <c r="H1" s="194"/>
      <c r="I1" s="194"/>
      <c r="J1" s="194"/>
      <c r="K1" s="195"/>
      <c r="L1" s="27" t="s">
        <v>56</v>
      </c>
    </row>
    <row r="2" spans="1:18" ht="9.9" customHeight="1" thickBot="1" x14ac:dyDescent="0.3">
      <c r="A2" s="29"/>
      <c r="B2" s="30"/>
      <c r="C2" s="30"/>
      <c r="D2" s="30"/>
      <c r="E2" s="30"/>
      <c r="F2" s="30"/>
      <c r="G2" s="31"/>
      <c r="H2" s="31"/>
      <c r="I2" s="31"/>
      <c r="J2" s="31"/>
      <c r="K2" s="31"/>
      <c r="L2" s="32"/>
    </row>
    <row r="3" spans="1:18" ht="20.100000000000001" customHeight="1" x14ac:dyDescent="0.25">
      <c r="A3" s="121" t="s">
        <v>66</v>
      </c>
      <c r="B3" s="208" t="s">
        <v>332</v>
      </c>
      <c r="C3" s="208"/>
      <c r="D3" s="208"/>
      <c r="E3" s="208"/>
      <c r="F3" s="175" t="s">
        <v>146</v>
      </c>
      <c r="G3" s="33"/>
      <c r="H3" s="33"/>
      <c r="I3" s="33"/>
      <c r="J3" s="34"/>
      <c r="K3" s="35"/>
      <c r="L3" s="27" t="s">
        <v>188</v>
      </c>
    </row>
    <row r="4" spans="1:18" ht="20.100000000000001" customHeight="1" x14ac:dyDescent="0.25">
      <c r="A4" s="122" t="s">
        <v>54</v>
      </c>
      <c r="B4" s="123" t="s">
        <v>55</v>
      </c>
      <c r="C4" s="209" t="s">
        <v>393</v>
      </c>
      <c r="D4" s="210"/>
      <c r="E4" s="211"/>
      <c r="F4" s="124" t="s">
        <v>67</v>
      </c>
      <c r="G4" s="125" t="s">
        <v>53</v>
      </c>
      <c r="H4" s="126" t="s">
        <v>50</v>
      </c>
      <c r="I4" s="123" t="s">
        <v>51</v>
      </c>
      <c r="J4" s="126" t="s">
        <v>178</v>
      </c>
      <c r="K4" s="126" t="s">
        <v>179</v>
      </c>
    </row>
    <row r="5" spans="1:18" ht="20.100000000000001" customHeight="1" thickBot="1" x14ac:dyDescent="0.3">
      <c r="A5" s="120">
        <v>45717</v>
      </c>
      <c r="B5" s="127">
        <v>45718</v>
      </c>
      <c r="C5" s="213">
        <f>DAYS360(A5,B5)+1</f>
        <v>2</v>
      </c>
      <c r="D5" s="214"/>
      <c r="E5" s="215"/>
      <c r="F5" s="128" t="s">
        <v>394</v>
      </c>
      <c r="G5" s="129" t="s">
        <v>36</v>
      </c>
      <c r="H5" s="129">
        <v>10</v>
      </c>
      <c r="I5" s="131" t="s">
        <v>49</v>
      </c>
      <c r="J5" s="130">
        <v>2</v>
      </c>
      <c r="K5" s="132">
        <v>1200000</v>
      </c>
    </row>
    <row r="6" spans="1:18" ht="20.100000000000001" customHeight="1" x14ac:dyDescent="0.25">
      <c r="A6" s="196" t="s">
        <v>175</v>
      </c>
      <c r="B6" s="133" t="s">
        <v>363</v>
      </c>
      <c r="C6" s="273" t="s">
        <v>183</v>
      </c>
      <c r="D6" s="274"/>
      <c r="E6" s="274"/>
      <c r="F6" s="198" t="s">
        <v>185</v>
      </c>
      <c r="G6" s="134" t="s">
        <v>401</v>
      </c>
      <c r="H6" s="180" t="s">
        <v>402</v>
      </c>
      <c r="I6" s="180" t="s">
        <v>181</v>
      </c>
      <c r="J6" s="180" t="s">
        <v>304</v>
      </c>
      <c r="K6" s="135" t="s">
        <v>52</v>
      </c>
    </row>
    <row r="7" spans="1:18" ht="20.100000000000001" customHeight="1" thickBot="1" x14ac:dyDescent="0.3">
      <c r="A7" s="197"/>
      <c r="B7" s="137">
        <v>10000000</v>
      </c>
      <c r="C7" s="264">
        <v>5000000</v>
      </c>
      <c r="D7" s="265"/>
      <c r="E7" s="265"/>
      <c r="F7" s="199"/>
      <c r="G7" s="138">
        <v>4400</v>
      </c>
      <c r="H7" s="184">
        <v>2000</v>
      </c>
      <c r="I7" s="192" t="s">
        <v>413</v>
      </c>
      <c r="J7" s="182">
        <v>8</v>
      </c>
      <c r="K7" s="183">
        <v>1000000</v>
      </c>
      <c r="L7" s="181" t="s">
        <v>400</v>
      </c>
    </row>
    <row r="8" spans="1:18" ht="20.100000000000001" customHeight="1" x14ac:dyDescent="0.25">
      <c r="A8" s="198" t="s">
        <v>176</v>
      </c>
      <c r="B8" s="133" t="s">
        <v>300</v>
      </c>
      <c r="C8" s="269" t="s">
        <v>177</v>
      </c>
      <c r="D8" s="270"/>
      <c r="E8" s="271"/>
      <c r="F8" s="133" t="s">
        <v>180</v>
      </c>
      <c r="G8" s="136" t="s">
        <v>181</v>
      </c>
      <c r="H8" s="136" t="s">
        <v>182</v>
      </c>
      <c r="I8" s="177" t="s">
        <v>187</v>
      </c>
      <c r="J8" s="135" t="s">
        <v>392</v>
      </c>
      <c r="K8" s="36"/>
    </row>
    <row r="9" spans="1:18" ht="20.100000000000001" customHeight="1" thickBot="1" x14ac:dyDescent="0.3">
      <c r="A9" s="199"/>
      <c r="B9" s="139">
        <v>1</v>
      </c>
      <c r="C9" s="264">
        <v>1000000</v>
      </c>
      <c r="D9" s="265"/>
      <c r="E9" s="272"/>
      <c r="F9" s="137">
        <v>2000000</v>
      </c>
      <c r="G9" s="140">
        <v>500000</v>
      </c>
      <c r="H9" s="140">
        <v>100000</v>
      </c>
      <c r="I9" s="179">
        <v>200000</v>
      </c>
      <c r="J9" s="141">
        <v>0</v>
      </c>
      <c r="K9" s="37"/>
    </row>
    <row r="10" spans="1:18" ht="9.9" customHeight="1" x14ac:dyDescent="0.25">
      <c r="A10" s="38"/>
      <c r="B10" s="39"/>
      <c r="C10" s="39"/>
      <c r="D10" s="205"/>
      <c r="E10" s="205"/>
      <c r="F10" s="40"/>
      <c r="G10" s="41"/>
      <c r="H10" s="41"/>
      <c r="I10" s="41"/>
      <c r="J10" s="42"/>
      <c r="K10" s="41"/>
    </row>
    <row r="11" spans="1:18" ht="20.100000000000001" customHeight="1" x14ac:dyDescent="0.25">
      <c r="A11" s="43" t="s">
        <v>0</v>
      </c>
      <c r="B11" s="255" t="s">
        <v>1</v>
      </c>
      <c r="C11" s="255"/>
      <c r="D11" s="255"/>
      <c r="E11" s="255"/>
      <c r="F11" s="256"/>
      <c r="G11" s="260" t="s">
        <v>2</v>
      </c>
      <c r="H11" s="260"/>
      <c r="I11" s="44" t="s">
        <v>3</v>
      </c>
      <c r="J11" s="45" t="s">
        <v>4</v>
      </c>
      <c r="K11" s="46" t="s">
        <v>171</v>
      </c>
      <c r="R11" s="47"/>
    </row>
    <row r="12" spans="1:18" ht="20.100000000000001" customHeight="1" x14ac:dyDescent="0.25">
      <c r="A12" s="48" t="s">
        <v>172</v>
      </c>
      <c r="B12" s="49" t="s">
        <v>364</v>
      </c>
      <c r="C12" s="217">
        <f>MIN(B7,H5*1000000)</f>
        <v>10000000</v>
      </c>
      <c r="D12" s="218"/>
      <c r="E12" s="219"/>
      <c r="F12" s="50">
        <v>1</v>
      </c>
      <c r="G12" s="275">
        <f>C12*F12</f>
        <v>10000000</v>
      </c>
      <c r="H12" s="276"/>
      <c r="I12" s="51">
        <f>G12*0.9</f>
        <v>9000000</v>
      </c>
      <c r="J12" s="52">
        <f>G12-I12</f>
        <v>1000000</v>
      </c>
      <c r="K12" s="53">
        <f>C12-G12</f>
        <v>0</v>
      </c>
    </row>
    <row r="13" spans="1:18" ht="20.100000000000001" customHeight="1" x14ac:dyDescent="0.25">
      <c r="A13" s="54"/>
      <c r="B13" s="49" t="s">
        <v>365</v>
      </c>
      <c r="C13" s="220">
        <f>MIN(C7,H5*1000000)</f>
        <v>5000000</v>
      </c>
      <c r="D13" s="206"/>
      <c r="E13" s="207"/>
      <c r="F13" s="55">
        <v>1</v>
      </c>
      <c r="G13" s="277">
        <f t="shared" ref="G13" si="0">C13*F13</f>
        <v>5000000</v>
      </c>
      <c r="H13" s="278"/>
      <c r="I13" s="51">
        <f>G13*0.9</f>
        <v>4500000</v>
      </c>
      <c r="J13" s="56">
        <f>G13-I13</f>
        <v>500000</v>
      </c>
      <c r="K13" s="57">
        <f>C13-G13</f>
        <v>0</v>
      </c>
    </row>
    <row r="14" spans="1:18" ht="20.100000000000001" customHeight="1" thickBot="1" x14ac:dyDescent="0.3">
      <c r="A14" s="54"/>
      <c r="B14" s="221" t="s">
        <v>11</v>
      </c>
      <c r="C14" s="222"/>
      <c r="D14" s="222"/>
      <c r="E14" s="222"/>
      <c r="F14" s="222"/>
      <c r="G14" s="249">
        <f>SUM(G12:H13)</f>
        <v>15000000</v>
      </c>
      <c r="H14" s="249"/>
      <c r="I14" s="145">
        <f>SUM(I12:I13)</f>
        <v>13500000</v>
      </c>
      <c r="J14" s="146">
        <f>SUM(J12:J13)</f>
        <v>1500000</v>
      </c>
      <c r="K14" s="147">
        <f>SUM(K12:K13)</f>
        <v>0</v>
      </c>
      <c r="Q14" s="58"/>
    </row>
    <row r="15" spans="1:18" ht="20.100000000000001" customHeight="1" thickBot="1" x14ac:dyDescent="0.3">
      <c r="A15" s="59" t="s">
        <v>173</v>
      </c>
      <c r="B15" s="244" t="s">
        <v>395</v>
      </c>
      <c r="C15" s="245"/>
      <c r="D15" s="246"/>
      <c r="E15" s="246"/>
      <c r="F15" s="257"/>
      <c r="G15" s="259">
        <f>PRODUCT(F16,F17,F18)*0.7</f>
        <v>8624000</v>
      </c>
      <c r="H15" s="259"/>
      <c r="I15" s="149">
        <f>G15*0.9</f>
        <v>7761600</v>
      </c>
      <c r="J15" s="150">
        <f>G15-I15</f>
        <v>862400</v>
      </c>
      <c r="K15" s="151">
        <f>PRODUCT(F16,F17,F18)*0.3</f>
        <v>3696000</v>
      </c>
      <c r="M15" s="262" t="s">
        <v>168</v>
      </c>
      <c r="N15" s="263"/>
      <c r="Q15" s="58"/>
    </row>
    <row r="16" spans="1:18" ht="20.100000000000001" customHeight="1" x14ac:dyDescent="0.25">
      <c r="A16" s="68"/>
      <c r="B16" s="60" t="s">
        <v>329</v>
      </c>
      <c r="C16" s="61"/>
      <c r="D16" s="206" t="s">
        <v>396</v>
      </c>
      <c r="E16" s="207"/>
      <c r="F16" s="62">
        <f>G7</f>
        <v>4400</v>
      </c>
      <c r="G16" s="216"/>
      <c r="H16" s="216"/>
      <c r="I16" s="69"/>
      <c r="J16" s="70"/>
      <c r="K16" s="64"/>
      <c r="M16" s="65" t="s">
        <v>169</v>
      </c>
      <c r="N16" s="66">
        <f>G14</f>
        <v>15000000</v>
      </c>
      <c r="P16" s="67"/>
    </row>
    <row r="17" spans="1:16" ht="20.100000000000001" customHeight="1" x14ac:dyDescent="0.25">
      <c r="A17" s="68"/>
      <c r="B17" s="60" t="s">
        <v>403</v>
      </c>
      <c r="C17" s="61"/>
      <c r="D17" s="206" t="s">
        <v>404</v>
      </c>
      <c r="E17" s="207"/>
      <c r="F17" s="62">
        <f>C5</f>
        <v>2</v>
      </c>
      <c r="G17" s="216"/>
      <c r="H17" s="216"/>
      <c r="I17" s="69"/>
      <c r="J17" s="70"/>
      <c r="K17" s="64"/>
      <c r="M17" s="65" t="s">
        <v>189</v>
      </c>
      <c r="N17" s="66">
        <f>SUM(G14,G29,G37)</f>
        <v>43418000</v>
      </c>
      <c r="P17" s="67"/>
    </row>
    <row r="18" spans="1:16" ht="20.100000000000001" customHeight="1" x14ac:dyDescent="0.25">
      <c r="A18" s="68"/>
      <c r="B18" s="186" t="s">
        <v>406</v>
      </c>
      <c r="C18" s="187" t="s">
        <v>8</v>
      </c>
      <c r="D18" s="188" t="str">
        <f>I5</f>
        <v>USD</v>
      </c>
      <c r="E18" s="189" t="s">
        <v>9</v>
      </c>
      <c r="F18" s="190">
        <f>VLOOKUP($D18,'KOTRA 기준단가'!$J$1:$K$10,2,0)</f>
        <v>1400</v>
      </c>
      <c r="G18" s="258"/>
      <c r="H18" s="258"/>
      <c r="I18" s="69"/>
      <c r="J18" s="70"/>
      <c r="K18" s="103"/>
      <c r="M18" s="65" t="s">
        <v>331</v>
      </c>
      <c r="N18" s="66">
        <f>N17*0.15</f>
        <v>6512700</v>
      </c>
    </row>
    <row r="19" spans="1:16" ht="20.100000000000001" customHeight="1" x14ac:dyDescent="0.25">
      <c r="A19" s="78"/>
      <c r="B19" s="221" t="s">
        <v>11</v>
      </c>
      <c r="C19" s="222"/>
      <c r="D19" s="222"/>
      <c r="E19" s="222"/>
      <c r="F19" s="223"/>
      <c r="G19" s="212">
        <f>G15</f>
        <v>8624000</v>
      </c>
      <c r="H19" s="212"/>
      <c r="I19" s="145">
        <f>I15</f>
        <v>7761600</v>
      </c>
      <c r="J19" s="146">
        <f>J15</f>
        <v>862400</v>
      </c>
      <c r="K19" s="147">
        <f>K15</f>
        <v>3696000</v>
      </c>
      <c r="M19" s="65" t="s">
        <v>174</v>
      </c>
      <c r="N19" s="66" t="str">
        <f>IF(MIN(SUM(G39:H43),N18)&gt;15000000,"초과","정상")</f>
        <v>정상</v>
      </c>
    </row>
    <row r="20" spans="1:16" ht="20.100000000000001" customHeight="1" x14ac:dyDescent="0.25">
      <c r="A20" s="155"/>
      <c r="B20" s="244" t="s">
        <v>399</v>
      </c>
      <c r="C20" s="245"/>
      <c r="D20" s="246"/>
      <c r="E20" s="246"/>
      <c r="F20" s="247"/>
      <c r="G20" s="259">
        <f>PRODUCT(F21:F23)</f>
        <v>1959999.9999999998</v>
      </c>
      <c r="H20" s="259"/>
      <c r="I20" s="149">
        <f>G20*0.9</f>
        <v>1763999.9999999998</v>
      </c>
      <c r="J20" s="150">
        <f>G20-I20</f>
        <v>196000</v>
      </c>
      <c r="K20" s="151">
        <f>PRODUCT(F21,F22)*0.3</f>
        <v>840000</v>
      </c>
      <c r="M20" s="65" t="s">
        <v>170</v>
      </c>
      <c r="N20" s="66">
        <f>I62</f>
        <v>0</v>
      </c>
    </row>
    <row r="21" spans="1:16" ht="20.100000000000001" customHeight="1" thickBot="1" x14ac:dyDescent="0.3">
      <c r="A21" s="78"/>
      <c r="B21" s="60" t="s">
        <v>12</v>
      </c>
      <c r="C21" s="79"/>
      <c r="D21" s="206"/>
      <c r="E21" s="207"/>
      <c r="F21" s="185">
        <f>H7</f>
        <v>2000</v>
      </c>
      <c r="G21" s="261"/>
      <c r="H21" s="261"/>
      <c r="I21" s="51"/>
      <c r="J21" s="63"/>
      <c r="K21" s="64"/>
      <c r="M21" s="71" t="s">
        <v>171</v>
      </c>
      <c r="N21" s="72">
        <f>K45/H5</f>
        <v>754440</v>
      </c>
    </row>
    <row r="22" spans="1:16" ht="20.100000000000001" customHeight="1" x14ac:dyDescent="0.25">
      <c r="A22" s="78"/>
      <c r="B22" s="60" t="s">
        <v>10</v>
      </c>
      <c r="C22" s="116" t="s">
        <v>8</v>
      </c>
      <c r="D22" s="80" t="str">
        <f>VLOOKUP($G$5,'KOTRA 기준단가'!$B$1:$E$138,2,0)</f>
        <v>USD</v>
      </c>
      <c r="E22" s="81" t="s">
        <v>9</v>
      </c>
      <c r="F22" s="156">
        <f>VLOOKUP($D22,'KOTRA 기준단가'!$J$1:$K$10,2,0)</f>
        <v>1400</v>
      </c>
      <c r="G22" s="261"/>
      <c r="H22" s="261"/>
      <c r="I22" s="51"/>
      <c r="J22" s="63"/>
      <c r="K22" s="64"/>
    </row>
    <row r="23" spans="1:16" ht="20.100000000000001" customHeight="1" x14ac:dyDescent="0.25">
      <c r="A23" s="78"/>
      <c r="B23" s="73" t="s">
        <v>13</v>
      </c>
      <c r="C23" s="74"/>
      <c r="D23" s="204"/>
      <c r="E23" s="241"/>
      <c r="F23" s="157">
        <v>0.7</v>
      </c>
      <c r="G23" s="254"/>
      <c r="H23" s="254"/>
      <c r="I23" s="75"/>
      <c r="J23" s="76"/>
      <c r="K23" s="77"/>
    </row>
    <row r="24" spans="1:16" ht="20.100000000000001" customHeight="1" x14ac:dyDescent="0.25">
      <c r="A24" s="78"/>
      <c r="B24" s="281" t="s">
        <v>6</v>
      </c>
      <c r="C24" s="282"/>
      <c r="D24" s="282"/>
      <c r="E24" s="282"/>
      <c r="F24" s="283"/>
      <c r="G24" s="249">
        <f>G20</f>
        <v>1959999.9999999998</v>
      </c>
      <c r="H24" s="249"/>
      <c r="I24" s="152">
        <f>I20</f>
        <v>1763999.9999999998</v>
      </c>
      <c r="J24" s="153">
        <f>J20</f>
        <v>196000</v>
      </c>
      <c r="K24" s="154">
        <f>K20</f>
        <v>840000</v>
      </c>
    </row>
    <row r="25" spans="1:16" ht="20.100000000000001" customHeight="1" x14ac:dyDescent="0.25">
      <c r="A25" s="155"/>
      <c r="B25" s="244" t="s">
        <v>398</v>
      </c>
      <c r="C25" s="245"/>
      <c r="D25" s="246"/>
      <c r="E25" s="246"/>
      <c r="F25" s="247"/>
      <c r="G25" s="240">
        <f>C26*H5</f>
        <v>10000000</v>
      </c>
      <c r="H25" s="240"/>
      <c r="I25" s="94">
        <f>G25*0.9</f>
        <v>9000000</v>
      </c>
      <c r="J25" s="95">
        <f>G25-I25</f>
        <v>1000000</v>
      </c>
      <c r="K25" s="96">
        <v>0</v>
      </c>
    </row>
    <row r="26" spans="1:16" ht="20.100000000000001" customHeight="1" x14ac:dyDescent="0.25">
      <c r="A26" s="78"/>
      <c r="B26" s="73" t="s">
        <v>14</v>
      </c>
      <c r="C26" s="203">
        <f>K7</f>
        <v>1000000</v>
      </c>
      <c r="D26" s="204"/>
      <c r="E26" s="115" t="s">
        <v>15</v>
      </c>
      <c r="F26" s="158"/>
      <c r="G26" s="254"/>
      <c r="H26" s="254"/>
      <c r="I26" s="75"/>
      <c r="J26" s="76"/>
      <c r="K26" s="77"/>
    </row>
    <row r="27" spans="1:16" ht="20.100000000000001" customHeight="1" x14ac:dyDescent="0.25">
      <c r="A27" s="155"/>
      <c r="B27" s="60" t="s">
        <v>186</v>
      </c>
      <c r="C27" s="83" t="str">
        <f>D22</f>
        <v>USD</v>
      </c>
      <c r="D27" s="84">
        <f>VLOOKUP($G$5,'KOTRA 기준단가'!$B$1:$E$138,4,0)</f>
        <v>220</v>
      </c>
      <c r="E27" s="85">
        <f>C5</f>
        <v>2</v>
      </c>
      <c r="F27" s="159">
        <f>J7</f>
        <v>8</v>
      </c>
      <c r="G27" s="240">
        <f>E27*D27*F22*F27*0.5</f>
        <v>2464000</v>
      </c>
      <c r="H27" s="240"/>
      <c r="I27" s="86">
        <f>G27*0.9</f>
        <v>2217600</v>
      </c>
      <c r="J27" s="87">
        <f>G27-I27</f>
        <v>246400</v>
      </c>
      <c r="K27" s="82">
        <f>PRODUCT(D27*E27*F27*F22)*0.3</f>
        <v>1478400</v>
      </c>
    </row>
    <row r="28" spans="1:16" ht="20.100000000000001" customHeight="1" x14ac:dyDescent="0.25">
      <c r="A28" s="78"/>
      <c r="B28" s="221" t="s">
        <v>6</v>
      </c>
      <c r="C28" s="222"/>
      <c r="D28" s="222"/>
      <c r="E28" s="222"/>
      <c r="F28" s="223"/>
      <c r="G28" s="212">
        <f>SUM(G25:H27)</f>
        <v>12464000</v>
      </c>
      <c r="H28" s="212"/>
      <c r="I28" s="160">
        <f>SUM(I25:I27)</f>
        <v>11217600</v>
      </c>
      <c r="J28" s="146">
        <f>SUM(J25:J27)</f>
        <v>1246400</v>
      </c>
      <c r="K28" s="147">
        <f>SUM(K25:K27)</f>
        <v>1478400</v>
      </c>
    </row>
    <row r="29" spans="1:16" ht="20.100000000000001" customHeight="1" x14ac:dyDescent="0.25">
      <c r="A29" s="78"/>
      <c r="B29" s="221" t="s">
        <v>390</v>
      </c>
      <c r="C29" s="222"/>
      <c r="D29" s="222"/>
      <c r="E29" s="222"/>
      <c r="F29" s="223"/>
      <c r="G29" s="212">
        <f>SUM(G19,G24,G28)</f>
        <v>23048000</v>
      </c>
      <c r="H29" s="212"/>
      <c r="I29" s="160">
        <f>SUM(I19,I24,I28)</f>
        <v>20743200</v>
      </c>
      <c r="J29" s="146">
        <f>SUM(J19,J24,J28)</f>
        <v>2304800</v>
      </c>
      <c r="K29" s="147">
        <f>SUM(K19,K24,K28)</f>
        <v>6014400</v>
      </c>
    </row>
    <row r="30" spans="1:16" ht="20.100000000000001" customHeight="1" x14ac:dyDescent="0.25">
      <c r="A30" s="59" t="s">
        <v>163</v>
      </c>
      <c r="B30" s="89" t="s">
        <v>303</v>
      </c>
      <c r="C30" s="266">
        <v>300000</v>
      </c>
      <c r="D30" s="267"/>
      <c r="E30" s="268"/>
      <c r="F30" s="90">
        <f>B9+2</f>
        <v>3</v>
      </c>
      <c r="G30" s="279">
        <f>C30*F30*J5</f>
        <v>1800000</v>
      </c>
      <c r="H30" s="280"/>
      <c r="I30" s="51">
        <f t="shared" ref="I30:I36" si="1">G30*0.9</f>
        <v>1620000</v>
      </c>
      <c r="J30" s="82">
        <f>G30-I30</f>
        <v>180000</v>
      </c>
      <c r="K30" s="82">
        <v>0</v>
      </c>
    </row>
    <row r="31" spans="1:16" ht="20.100000000000001" customHeight="1" x14ac:dyDescent="0.25">
      <c r="A31" s="68"/>
      <c r="B31" s="91" t="s">
        <v>164</v>
      </c>
      <c r="C31" s="225">
        <f>C9</f>
        <v>1000000</v>
      </c>
      <c r="D31" s="225"/>
      <c r="E31" s="225"/>
      <c r="F31" s="92">
        <f>J5</f>
        <v>2</v>
      </c>
      <c r="G31" s="252">
        <f>C31*F31*0.7</f>
        <v>1400000</v>
      </c>
      <c r="H31" s="253"/>
      <c r="I31" s="51">
        <f t="shared" si="1"/>
        <v>1260000</v>
      </c>
      <c r="J31" s="64">
        <f t="shared" ref="J31:J36" si="2">G31-I31</f>
        <v>140000</v>
      </c>
      <c r="K31" s="64">
        <f>C31*F31*0.3</f>
        <v>600000</v>
      </c>
    </row>
    <row r="32" spans="1:16" ht="20.100000000000001" customHeight="1" x14ac:dyDescent="0.25">
      <c r="A32" s="68"/>
      <c r="B32" s="91" t="s">
        <v>165</v>
      </c>
      <c r="C32" s="225">
        <f>F9</f>
        <v>2000000</v>
      </c>
      <c r="D32" s="225"/>
      <c r="E32" s="225"/>
      <c r="F32" s="88">
        <v>0.7</v>
      </c>
      <c r="G32" s="252">
        <f>C32*F32</f>
        <v>1400000</v>
      </c>
      <c r="H32" s="253"/>
      <c r="I32" s="51">
        <f t="shared" si="1"/>
        <v>1260000</v>
      </c>
      <c r="J32" s="64">
        <f t="shared" si="2"/>
        <v>140000</v>
      </c>
      <c r="K32" s="64">
        <f>C32-G32</f>
        <v>600000</v>
      </c>
    </row>
    <row r="33" spans="1:13" ht="20.100000000000001" customHeight="1" x14ac:dyDescent="0.25">
      <c r="A33" s="68"/>
      <c r="B33" s="91" t="s">
        <v>166</v>
      </c>
      <c r="C33" s="225">
        <f>G9</f>
        <v>500000</v>
      </c>
      <c r="D33" s="225"/>
      <c r="E33" s="225"/>
      <c r="F33" s="88">
        <v>0.7</v>
      </c>
      <c r="G33" s="252">
        <f>C33*F33</f>
        <v>350000</v>
      </c>
      <c r="H33" s="253"/>
      <c r="I33" s="51">
        <f t="shared" si="1"/>
        <v>315000</v>
      </c>
      <c r="J33" s="64">
        <f t="shared" si="2"/>
        <v>35000</v>
      </c>
      <c r="K33" s="64">
        <f>C33-G33</f>
        <v>150000</v>
      </c>
    </row>
    <row r="34" spans="1:13" ht="20.100000000000001" customHeight="1" x14ac:dyDescent="0.25">
      <c r="A34" s="68"/>
      <c r="B34" s="91" t="s">
        <v>167</v>
      </c>
      <c r="C34" s="225">
        <f>H9</f>
        <v>100000</v>
      </c>
      <c r="D34" s="225"/>
      <c r="E34" s="225"/>
      <c r="F34" s="92">
        <f>J5</f>
        <v>2</v>
      </c>
      <c r="G34" s="252">
        <f>C34*F34*0.7</f>
        <v>140000</v>
      </c>
      <c r="H34" s="253"/>
      <c r="I34" s="51">
        <f t="shared" si="1"/>
        <v>126000</v>
      </c>
      <c r="J34" s="64">
        <f t="shared" si="2"/>
        <v>14000</v>
      </c>
      <c r="K34" s="64">
        <f>C34*F34-G34</f>
        <v>60000</v>
      </c>
    </row>
    <row r="35" spans="1:13" ht="20.100000000000001" customHeight="1" x14ac:dyDescent="0.25">
      <c r="A35" s="68"/>
      <c r="B35" s="142" t="s">
        <v>301</v>
      </c>
      <c r="C35" s="224">
        <f>I9</f>
        <v>200000</v>
      </c>
      <c r="D35" s="224"/>
      <c r="E35" s="224"/>
      <c r="F35" s="93">
        <f>J5</f>
        <v>2</v>
      </c>
      <c r="G35" s="251">
        <f>C35*F35*0.7</f>
        <v>280000</v>
      </c>
      <c r="H35" s="251"/>
      <c r="I35" s="51">
        <f t="shared" si="1"/>
        <v>252000</v>
      </c>
      <c r="J35" s="64">
        <f t="shared" si="2"/>
        <v>28000</v>
      </c>
      <c r="K35" s="64">
        <f>C35*F35-G35</f>
        <v>120000</v>
      </c>
    </row>
    <row r="36" spans="1:13" ht="20.100000000000001" customHeight="1" x14ac:dyDescent="0.25">
      <c r="A36" s="68"/>
      <c r="B36" s="143" t="s">
        <v>302</v>
      </c>
      <c r="C36" s="203">
        <f>J9</f>
        <v>0</v>
      </c>
      <c r="D36" s="204"/>
      <c r="E36" s="241"/>
      <c r="F36" s="144">
        <f>H5</f>
        <v>10</v>
      </c>
      <c r="G36" s="232">
        <f>C36*F36</f>
        <v>0</v>
      </c>
      <c r="H36" s="233"/>
      <c r="I36" s="51">
        <f t="shared" si="1"/>
        <v>0</v>
      </c>
      <c r="J36" s="64">
        <f t="shared" si="2"/>
        <v>0</v>
      </c>
      <c r="K36" s="64">
        <f>C36*F36-G36</f>
        <v>0</v>
      </c>
    </row>
    <row r="37" spans="1:13" ht="20.100000000000001" customHeight="1" x14ac:dyDescent="0.25">
      <c r="A37" s="78"/>
      <c r="B37" s="221" t="s">
        <v>6</v>
      </c>
      <c r="C37" s="222"/>
      <c r="D37" s="222"/>
      <c r="E37" s="222"/>
      <c r="F37" s="223"/>
      <c r="G37" s="249">
        <f>SUM(G30:H36)</f>
        <v>5370000</v>
      </c>
      <c r="H37" s="249"/>
      <c r="I37" s="160">
        <f>SUM(I30:I36)</f>
        <v>4833000</v>
      </c>
      <c r="J37" s="146">
        <f>SUM(J30:J36)</f>
        <v>537000</v>
      </c>
      <c r="K37" s="147">
        <f>SUM(K30:K35)</f>
        <v>1530000</v>
      </c>
    </row>
    <row r="38" spans="1:13" ht="20.100000000000001" customHeight="1" x14ac:dyDescent="0.25">
      <c r="A38" s="163" t="s">
        <v>366</v>
      </c>
      <c r="B38" s="244" t="s">
        <v>397</v>
      </c>
      <c r="C38" s="245"/>
      <c r="D38" s="246"/>
      <c r="E38" s="246"/>
      <c r="F38" s="247"/>
      <c r="G38" s="240"/>
      <c r="H38" s="240"/>
      <c r="I38" s="94"/>
      <c r="J38" s="95"/>
      <c r="K38" s="96"/>
    </row>
    <row r="39" spans="1:13" ht="20.100000000000001" customHeight="1" x14ac:dyDescent="0.25">
      <c r="A39" s="78"/>
      <c r="B39" s="97" t="s">
        <v>160</v>
      </c>
      <c r="C39" s="200">
        <v>50000</v>
      </c>
      <c r="D39" s="201"/>
      <c r="E39" s="202"/>
      <c r="F39" s="164">
        <f>H5</f>
        <v>10</v>
      </c>
      <c r="G39" s="230">
        <f>MIN(C39*F39,1000000)</f>
        <v>500000</v>
      </c>
      <c r="H39" s="231"/>
      <c r="I39" s="51">
        <f t="shared" ref="I39" si="3">G39*0.9</f>
        <v>450000</v>
      </c>
      <c r="J39" s="63">
        <f t="shared" ref="J39:J43" si="4">G39-I39</f>
        <v>50000</v>
      </c>
      <c r="K39" s="64"/>
    </row>
    <row r="40" spans="1:13" ht="20.100000000000001" customHeight="1" x14ac:dyDescent="0.25">
      <c r="A40" s="78"/>
      <c r="B40" s="98" t="s">
        <v>161</v>
      </c>
      <c r="C40" s="200">
        <v>50000</v>
      </c>
      <c r="D40" s="201"/>
      <c r="E40" s="202"/>
      <c r="F40" s="164">
        <f>H5</f>
        <v>10</v>
      </c>
      <c r="G40" s="230">
        <f>MIN(C40*F40,1000000)</f>
        <v>500000</v>
      </c>
      <c r="H40" s="231"/>
      <c r="I40" s="51">
        <f t="shared" ref="I40:I41" si="5">G40*0.9</f>
        <v>450000</v>
      </c>
      <c r="J40" s="63">
        <f t="shared" ref="J40:J41" si="6">G40-I40</f>
        <v>50000</v>
      </c>
      <c r="K40" s="64"/>
    </row>
    <row r="41" spans="1:13" ht="20.100000000000001" customHeight="1" x14ac:dyDescent="0.25">
      <c r="A41" s="78"/>
      <c r="B41" s="98" t="s">
        <v>162</v>
      </c>
      <c r="C41" s="200">
        <v>50000</v>
      </c>
      <c r="D41" s="201"/>
      <c r="E41" s="202"/>
      <c r="F41" s="164">
        <f>H5</f>
        <v>10</v>
      </c>
      <c r="G41" s="230">
        <f>MIN(C41*F41,1000000)</f>
        <v>500000</v>
      </c>
      <c r="H41" s="231"/>
      <c r="I41" s="51">
        <f t="shared" si="5"/>
        <v>450000</v>
      </c>
      <c r="J41" s="63">
        <f t="shared" si="6"/>
        <v>50000</v>
      </c>
      <c r="K41" s="64"/>
    </row>
    <row r="42" spans="1:13" ht="20.100000000000001" customHeight="1" x14ac:dyDescent="0.25">
      <c r="A42" s="78"/>
      <c r="B42" s="99" t="s">
        <v>68</v>
      </c>
      <c r="C42" s="61"/>
      <c r="D42" s="206" t="s">
        <v>5</v>
      </c>
      <c r="E42" s="207"/>
      <c r="F42" s="165">
        <f>H5</f>
        <v>10</v>
      </c>
      <c r="G42" s="216">
        <f>K5*IF(F42&gt;=16,"2","1")</f>
        <v>1200000</v>
      </c>
      <c r="H42" s="216"/>
      <c r="I42" s="51">
        <f>G42*0.9</f>
        <v>1080000</v>
      </c>
      <c r="J42" s="63">
        <f t="shared" si="4"/>
        <v>120000</v>
      </c>
      <c r="K42" s="64"/>
    </row>
    <row r="43" spans="1:13" ht="20.100000000000001" customHeight="1" x14ac:dyDescent="0.25">
      <c r="A43" s="78"/>
      <c r="B43" s="100" t="s">
        <v>184</v>
      </c>
      <c r="C43" s="242">
        <f>VLOOKUP($G$5,국외여비기준!$E$1:$L$141,7,0)*E43</f>
        <v>1260000</v>
      </c>
      <c r="D43" s="243"/>
      <c r="E43" s="101">
        <f>C5+3</f>
        <v>5</v>
      </c>
      <c r="F43" s="166">
        <f>C43-VLOOKUP($G$5,국외여비기준!$E$1:$L$141,8,FALSE)</f>
        <v>1111600</v>
      </c>
      <c r="G43" s="250">
        <f>F43*IF(F42&gt;=16,"2","1")</f>
        <v>1111600</v>
      </c>
      <c r="H43" s="250"/>
      <c r="I43" s="102">
        <f>G43*0.9</f>
        <v>1000440</v>
      </c>
      <c r="J43" s="76">
        <f t="shared" si="4"/>
        <v>111160</v>
      </c>
      <c r="K43" s="103"/>
    </row>
    <row r="44" spans="1:13" ht="20.100000000000001" customHeight="1" x14ac:dyDescent="0.25">
      <c r="A44" s="104"/>
      <c r="B44" s="234" t="s">
        <v>7</v>
      </c>
      <c r="C44" s="235"/>
      <c r="D44" s="236"/>
      <c r="E44" s="236"/>
      <c r="F44" s="237"/>
      <c r="G44" s="249">
        <f>SUM(G39:H43)</f>
        <v>3811600</v>
      </c>
      <c r="H44" s="249"/>
      <c r="I44" s="152">
        <f>SUM(I39:I43)</f>
        <v>3430440</v>
      </c>
      <c r="J44" s="153">
        <f>SUM(J39:J43)</f>
        <v>381160</v>
      </c>
      <c r="K44" s="147">
        <v>0</v>
      </c>
    </row>
    <row r="45" spans="1:13" ht="26.25" customHeight="1" x14ac:dyDescent="0.25">
      <c r="A45" s="238" t="s">
        <v>65</v>
      </c>
      <c r="B45" s="239"/>
      <c r="C45" s="239"/>
      <c r="D45" s="239"/>
      <c r="E45" s="239"/>
      <c r="F45" s="239"/>
      <c r="G45" s="248">
        <f>G14+G29+G37+G44</f>
        <v>47229600</v>
      </c>
      <c r="H45" s="248"/>
      <c r="I45" s="148">
        <f>I14+I29+I37+I44</f>
        <v>42506640</v>
      </c>
      <c r="J45" s="161">
        <f>J14+J29+J37+J44</f>
        <v>4722960</v>
      </c>
      <c r="K45" s="162">
        <f>K14+K29+K37+K44</f>
        <v>7544400</v>
      </c>
      <c r="M45" s="67"/>
    </row>
    <row r="46" spans="1:13" ht="5.0999999999999996" customHeight="1" x14ac:dyDescent="0.25">
      <c r="A46" s="105"/>
      <c r="B46" s="106"/>
      <c r="C46" s="106"/>
      <c r="D46" s="107"/>
      <c r="E46" s="107"/>
      <c r="F46" s="107"/>
      <c r="G46" s="108"/>
      <c r="H46" s="108"/>
      <c r="I46" s="108"/>
      <c r="J46" s="108"/>
      <c r="K46" s="109"/>
    </row>
    <row r="47" spans="1:13" x14ac:dyDescent="0.25">
      <c r="A47" s="226" t="s">
        <v>405</v>
      </c>
      <c r="B47" s="227"/>
      <c r="C47" s="227"/>
      <c r="D47" s="227"/>
      <c r="E47" s="227"/>
      <c r="F47" s="227"/>
      <c r="G47" s="227"/>
      <c r="H47" s="227"/>
      <c r="I47" s="227"/>
      <c r="J47" s="227"/>
      <c r="K47" s="110"/>
    </row>
    <row r="48" spans="1:13" x14ac:dyDescent="0.25">
      <c r="A48" s="226" t="s">
        <v>391</v>
      </c>
      <c r="B48" s="227"/>
      <c r="C48" s="227"/>
      <c r="D48" s="227"/>
      <c r="E48" s="227"/>
      <c r="F48" s="227"/>
      <c r="G48" s="227"/>
      <c r="H48" s="227"/>
      <c r="I48" s="227"/>
      <c r="J48" s="227"/>
      <c r="K48" s="110"/>
    </row>
    <row r="49" spans="1:11" ht="18" thickBot="1" x14ac:dyDescent="0.3">
      <c r="A49" s="228" t="s">
        <v>414</v>
      </c>
      <c r="B49" s="229"/>
      <c r="C49" s="229"/>
      <c r="D49" s="229"/>
      <c r="E49" s="229"/>
      <c r="F49" s="229"/>
      <c r="G49" s="229"/>
      <c r="H49" s="229"/>
      <c r="I49" s="229"/>
      <c r="J49" s="229"/>
      <c r="K49" s="111"/>
    </row>
    <row r="65" spans="13:14" x14ac:dyDescent="0.25">
      <c r="M65" s="114"/>
      <c r="N65" s="114"/>
    </row>
    <row r="66" spans="13:14" x14ac:dyDescent="0.25">
      <c r="M66" s="114"/>
      <c r="N66" s="114"/>
    </row>
    <row r="67" spans="13:14" x14ac:dyDescent="0.25">
      <c r="M67" s="114"/>
      <c r="N67" s="114"/>
    </row>
    <row r="68" spans="13:14" x14ac:dyDescent="0.25">
      <c r="M68" s="114"/>
      <c r="N68" s="114"/>
    </row>
    <row r="69" spans="13:14" x14ac:dyDescent="0.25">
      <c r="M69" s="114"/>
      <c r="N69" s="114"/>
    </row>
    <row r="70" spans="13:14" x14ac:dyDescent="0.25">
      <c r="M70" s="114"/>
      <c r="N70" s="114"/>
    </row>
    <row r="71" spans="13:14" x14ac:dyDescent="0.25">
      <c r="M71" s="114"/>
      <c r="N71" s="114"/>
    </row>
    <row r="72" spans="13:14" x14ac:dyDescent="0.25">
      <c r="M72" s="114"/>
      <c r="N72" s="114"/>
    </row>
    <row r="73" spans="13:14" x14ac:dyDescent="0.25">
      <c r="M73" s="114"/>
      <c r="N73" s="114"/>
    </row>
    <row r="74" spans="13:14" x14ac:dyDescent="0.25">
      <c r="M74" s="114"/>
      <c r="N74" s="114"/>
    </row>
    <row r="75" spans="13:14" x14ac:dyDescent="0.25">
      <c r="M75" s="114"/>
      <c r="N75" s="114"/>
    </row>
    <row r="76" spans="13:14" x14ac:dyDescent="0.25">
      <c r="M76" s="114"/>
      <c r="N76" s="114"/>
    </row>
    <row r="77" spans="13:14" x14ac:dyDescent="0.25">
      <c r="M77" s="114"/>
      <c r="N77" s="114"/>
    </row>
    <row r="78" spans="13:14" x14ac:dyDescent="0.25">
      <c r="M78" s="114"/>
      <c r="N78" s="114"/>
    </row>
    <row r="79" spans="13:14" x14ac:dyDescent="0.25">
      <c r="M79" s="114"/>
      <c r="N79" s="114"/>
    </row>
    <row r="80" spans="13:14" x14ac:dyDescent="0.25">
      <c r="M80" s="114"/>
      <c r="N80" s="114"/>
    </row>
    <row r="81" spans="13:14" x14ac:dyDescent="0.25">
      <c r="M81" s="114"/>
      <c r="N81" s="114"/>
    </row>
    <row r="82" spans="13:14" x14ac:dyDescent="0.25">
      <c r="M82" s="114"/>
      <c r="N82" s="114"/>
    </row>
    <row r="83" spans="13:14" x14ac:dyDescent="0.25">
      <c r="M83" s="114"/>
      <c r="N83" s="114"/>
    </row>
    <row r="84" spans="13:14" x14ac:dyDescent="0.25">
      <c r="M84" s="114"/>
      <c r="N84" s="114"/>
    </row>
    <row r="85" spans="13:14" x14ac:dyDescent="0.25">
      <c r="M85" s="114"/>
      <c r="N85" s="114"/>
    </row>
    <row r="86" spans="13:14" x14ac:dyDescent="0.25">
      <c r="M86" s="114"/>
      <c r="N86" s="114"/>
    </row>
    <row r="87" spans="13:14" x14ac:dyDescent="0.25">
      <c r="M87" s="114"/>
      <c r="N87" s="114"/>
    </row>
    <row r="88" spans="13:14" x14ac:dyDescent="0.25">
      <c r="M88" s="114"/>
      <c r="N88" s="114"/>
    </row>
    <row r="89" spans="13:14" x14ac:dyDescent="0.25">
      <c r="M89" s="114"/>
      <c r="N89" s="114"/>
    </row>
    <row r="90" spans="13:14" x14ac:dyDescent="0.25">
      <c r="M90" s="114"/>
      <c r="N90" s="114"/>
    </row>
    <row r="91" spans="13:14" x14ac:dyDescent="0.25">
      <c r="M91" s="114"/>
      <c r="N91" s="114"/>
    </row>
    <row r="92" spans="13:14" x14ac:dyDescent="0.25">
      <c r="M92" s="114"/>
      <c r="N92" s="114"/>
    </row>
    <row r="93" spans="13:14" x14ac:dyDescent="0.25">
      <c r="M93" s="114"/>
      <c r="N93" s="114"/>
    </row>
    <row r="94" spans="13:14" x14ac:dyDescent="0.25">
      <c r="M94" s="114"/>
      <c r="N94" s="114"/>
    </row>
    <row r="95" spans="13:14" x14ac:dyDescent="0.25">
      <c r="M95" s="114"/>
      <c r="N95" s="114"/>
    </row>
    <row r="96" spans="13:14" x14ac:dyDescent="0.25">
      <c r="M96" s="114"/>
      <c r="N96" s="114"/>
    </row>
    <row r="97" spans="13:14" x14ac:dyDescent="0.25">
      <c r="M97" s="114"/>
      <c r="N97" s="114"/>
    </row>
    <row r="98" spans="13:14" x14ac:dyDescent="0.25">
      <c r="M98" s="114"/>
      <c r="N98" s="114"/>
    </row>
    <row r="99" spans="13:14" x14ac:dyDescent="0.25">
      <c r="M99" s="114"/>
      <c r="N99" s="114"/>
    </row>
    <row r="100" spans="13:14" x14ac:dyDescent="0.25">
      <c r="M100" s="114"/>
      <c r="N100" s="114"/>
    </row>
    <row r="101" spans="13:14" x14ac:dyDescent="0.25">
      <c r="M101" s="114"/>
      <c r="N101" s="114"/>
    </row>
    <row r="102" spans="13:14" x14ac:dyDescent="0.25">
      <c r="M102" s="114"/>
      <c r="N102" s="114"/>
    </row>
    <row r="103" spans="13:14" x14ac:dyDescent="0.25">
      <c r="M103" s="114"/>
      <c r="N103" s="114"/>
    </row>
    <row r="104" spans="13:14" x14ac:dyDescent="0.25">
      <c r="M104" s="114"/>
      <c r="N104" s="114"/>
    </row>
    <row r="105" spans="13:14" x14ac:dyDescent="0.25">
      <c r="M105" s="114"/>
      <c r="N105" s="114"/>
    </row>
    <row r="106" spans="13:14" x14ac:dyDescent="0.25">
      <c r="M106" s="114"/>
      <c r="N106" s="114"/>
    </row>
    <row r="107" spans="13:14" x14ac:dyDescent="0.25">
      <c r="M107" s="114"/>
      <c r="N107" s="114"/>
    </row>
    <row r="108" spans="13:14" x14ac:dyDescent="0.25">
      <c r="M108" s="114"/>
      <c r="N108" s="114"/>
    </row>
    <row r="109" spans="13:14" x14ac:dyDescent="0.25">
      <c r="M109" s="114"/>
      <c r="N109" s="114"/>
    </row>
    <row r="110" spans="13:14" x14ac:dyDescent="0.25">
      <c r="M110" s="114"/>
      <c r="N110" s="114"/>
    </row>
    <row r="111" spans="13:14" x14ac:dyDescent="0.25">
      <c r="M111" s="114"/>
      <c r="N111" s="114"/>
    </row>
    <row r="112" spans="13:14" x14ac:dyDescent="0.25">
      <c r="M112" s="114"/>
      <c r="N112" s="114"/>
    </row>
    <row r="113" spans="13:14" x14ac:dyDescent="0.25">
      <c r="M113" s="114"/>
      <c r="N113" s="114"/>
    </row>
    <row r="114" spans="13:14" x14ac:dyDescent="0.25">
      <c r="M114" s="114"/>
      <c r="N114" s="114"/>
    </row>
    <row r="115" spans="13:14" x14ac:dyDescent="0.25">
      <c r="M115" s="114"/>
      <c r="N115" s="114"/>
    </row>
    <row r="116" spans="13:14" x14ac:dyDescent="0.25">
      <c r="M116" s="114"/>
      <c r="N116" s="114"/>
    </row>
    <row r="117" spans="13:14" x14ac:dyDescent="0.25">
      <c r="M117" s="114"/>
      <c r="N117" s="114"/>
    </row>
    <row r="118" spans="13:14" x14ac:dyDescent="0.25">
      <c r="M118" s="114"/>
      <c r="N118" s="114"/>
    </row>
    <row r="119" spans="13:14" x14ac:dyDescent="0.25">
      <c r="M119" s="114"/>
      <c r="N119" s="114"/>
    </row>
    <row r="120" spans="13:14" x14ac:dyDescent="0.25">
      <c r="M120" s="114"/>
      <c r="N120" s="114"/>
    </row>
    <row r="121" spans="13:14" x14ac:dyDescent="0.25">
      <c r="M121" s="114"/>
      <c r="N121" s="114"/>
    </row>
    <row r="122" spans="13:14" x14ac:dyDescent="0.25">
      <c r="M122" s="114"/>
      <c r="N122" s="114"/>
    </row>
    <row r="123" spans="13:14" x14ac:dyDescent="0.25">
      <c r="M123" s="114"/>
      <c r="N123" s="114"/>
    </row>
    <row r="124" spans="13:14" x14ac:dyDescent="0.25">
      <c r="M124" s="114"/>
      <c r="N124" s="114"/>
    </row>
    <row r="125" spans="13:14" x14ac:dyDescent="0.25">
      <c r="M125" s="114"/>
      <c r="N125" s="114"/>
    </row>
    <row r="126" spans="13:14" x14ac:dyDescent="0.25">
      <c r="M126" s="114"/>
      <c r="N126" s="114"/>
    </row>
    <row r="127" spans="13:14" x14ac:dyDescent="0.25">
      <c r="M127" s="114"/>
      <c r="N127" s="114"/>
    </row>
    <row r="128" spans="13:14" x14ac:dyDescent="0.25">
      <c r="M128" s="114"/>
      <c r="N128" s="114"/>
    </row>
    <row r="129" spans="13:14" x14ac:dyDescent="0.25">
      <c r="M129" s="114"/>
      <c r="N129" s="114"/>
    </row>
    <row r="130" spans="13:14" x14ac:dyDescent="0.25">
      <c r="M130" s="114"/>
      <c r="N130" s="114"/>
    </row>
    <row r="131" spans="13:14" x14ac:dyDescent="0.25">
      <c r="M131" s="114"/>
      <c r="N131" s="114"/>
    </row>
    <row r="132" spans="13:14" x14ac:dyDescent="0.25">
      <c r="M132" s="114"/>
      <c r="N132" s="114"/>
    </row>
    <row r="133" spans="13:14" x14ac:dyDescent="0.25">
      <c r="M133" s="114"/>
      <c r="N133" s="114"/>
    </row>
    <row r="134" spans="13:14" x14ac:dyDescent="0.25">
      <c r="M134" s="114"/>
      <c r="N134" s="114"/>
    </row>
    <row r="135" spans="13:14" x14ac:dyDescent="0.25">
      <c r="M135" s="114"/>
      <c r="N135" s="114"/>
    </row>
    <row r="136" spans="13:14" x14ac:dyDescent="0.25">
      <c r="M136" s="114"/>
      <c r="N136" s="114"/>
    </row>
    <row r="137" spans="13:14" x14ac:dyDescent="0.25">
      <c r="M137" s="114"/>
      <c r="N137" s="114"/>
    </row>
    <row r="138" spans="13:14" x14ac:dyDescent="0.25">
      <c r="M138" s="114"/>
      <c r="N138" s="114"/>
    </row>
    <row r="139" spans="13:14" x14ac:dyDescent="0.25">
      <c r="M139" s="114"/>
      <c r="N139" s="114"/>
    </row>
    <row r="140" spans="13:14" x14ac:dyDescent="0.25">
      <c r="M140" s="114"/>
      <c r="N140" s="114"/>
    </row>
    <row r="141" spans="13:14" x14ac:dyDescent="0.25">
      <c r="M141" s="114"/>
      <c r="N141" s="114"/>
    </row>
    <row r="142" spans="13:14" x14ac:dyDescent="0.25">
      <c r="M142" s="114"/>
      <c r="N142" s="114"/>
    </row>
    <row r="143" spans="13:14" x14ac:dyDescent="0.25">
      <c r="M143" s="114"/>
      <c r="N143" s="114"/>
    </row>
    <row r="144" spans="13:14" x14ac:dyDescent="0.25">
      <c r="M144" s="114"/>
      <c r="N144" s="114"/>
    </row>
    <row r="145" spans="13:14" x14ac:dyDescent="0.25">
      <c r="M145" s="114"/>
      <c r="N145" s="114"/>
    </row>
    <row r="146" spans="13:14" x14ac:dyDescent="0.25">
      <c r="M146" s="114"/>
      <c r="N146" s="114"/>
    </row>
    <row r="147" spans="13:14" x14ac:dyDescent="0.25">
      <c r="M147" s="114"/>
      <c r="N147" s="114"/>
    </row>
    <row r="148" spans="13:14" x14ac:dyDescent="0.25">
      <c r="M148" s="114"/>
      <c r="N148" s="114"/>
    </row>
    <row r="149" spans="13:14" x14ac:dyDescent="0.25">
      <c r="M149" s="114"/>
      <c r="N149" s="114"/>
    </row>
    <row r="150" spans="13:14" x14ac:dyDescent="0.25">
      <c r="M150" s="114"/>
      <c r="N150" s="114"/>
    </row>
    <row r="151" spans="13:14" x14ac:dyDescent="0.25">
      <c r="M151" s="114"/>
      <c r="N151" s="114"/>
    </row>
    <row r="152" spans="13:14" x14ac:dyDescent="0.25">
      <c r="M152" s="114"/>
      <c r="N152" s="114"/>
    </row>
    <row r="153" spans="13:14" x14ac:dyDescent="0.25">
      <c r="M153" s="114"/>
      <c r="N153" s="114"/>
    </row>
    <row r="154" spans="13:14" x14ac:dyDescent="0.25">
      <c r="M154" s="114"/>
      <c r="N154" s="114"/>
    </row>
    <row r="155" spans="13:14" x14ac:dyDescent="0.25">
      <c r="M155" s="114"/>
      <c r="N155" s="114"/>
    </row>
    <row r="156" spans="13:14" x14ac:dyDescent="0.25">
      <c r="M156" s="114"/>
      <c r="N156" s="114"/>
    </row>
    <row r="157" spans="13:14" x14ac:dyDescent="0.25">
      <c r="M157" s="114"/>
      <c r="N157" s="114"/>
    </row>
    <row r="158" spans="13:14" x14ac:dyDescent="0.25">
      <c r="M158" s="114"/>
      <c r="N158" s="114"/>
    </row>
    <row r="159" spans="13:14" x14ac:dyDescent="0.25">
      <c r="M159" s="114"/>
      <c r="N159" s="114"/>
    </row>
    <row r="160" spans="13:14" x14ac:dyDescent="0.25">
      <c r="M160" s="114"/>
      <c r="N160" s="114"/>
    </row>
    <row r="161" spans="13:14" x14ac:dyDescent="0.25">
      <c r="M161" s="114"/>
      <c r="N161" s="114"/>
    </row>
    <row r="162" spans="13:14" x14ac:dyDescent="0.25">
      <c r="M162" s="114"/>
      <c r="N162" s="114"/>
    </row>
    <row r="163" spans="13:14" x14ac:dyDescent="0.25">
      <c r="M163" s="114"/>
      <c r="N163" s="114"/>
    </row>
    <row r="164" spans="13:14" x14ac:dyDescent="0.25">
      <c r="M164" s="114"/>
      <c r="N164" s="114"/>
    </row>
    <row r="165" spans="13:14" x14ac:dyDescent="0.25">
      <c r="M165" s="114"/>
      <c r="N165" s="114"/>
    </row>
    <row r="166" spans="13:14" x14ac:dyDescent="0.25">
      <c r="M166" s="114"/>
      <c r="N166" s="114"/>
    </row>
    <row r="167" spans="13:14" x14ac:dyDescent="0.25">
      <c r="M167" s="114"/>
      <c r="N167" s="114"/>
    </row>
    <row r="168" spans="13:14" x14ac:dyDescent="0.25">
      <c r="M168" s="114"/>
      <c r="N168" s="114"/>
    </row>
    <row r="169" spans="13:14" x14ac:dyDescent="0.25">
      <c r="M169" s="114"/>
      <c r="N169" s="114"/>
    </row>
    <row r="170" spans="13:14" x14ac:dyDescent="0.25">
      <c r="M170" s="114"/>
      <c r="N170" s="114"/>
    </row>
    <row r="171" spans="13:14" x14ac:dyDescent="0.25">
      <c r="M171" s="114"/>
      <c r="N171" s="114"/>
    </row>
    <row r="172" spans="13:14" x14ac:dyDescent="0.25">
      <c r="M172" s="114"/>
      <c r="N172" s="114"/>
    </row>
    <row r="173" spans="13:14" x14ac:dyDescent="0.25">
      <c r="M173" s="114"/>
      <c r="N173" s="114"/>
    </row>
    <row r="174" spans="13:14" x14ac:dyDescent="0.25">
      <c r="M174" s="114"/>
      <c r="N174" s="114"/>
    </row>
    <row r="175" spans="13:14" x14ac:dyDescent="0.25">
      <c r="M175" s="114"/>
      <c r="N175" s="114"/>
    </row>
    <row r="176" spans="13:14" x14ac:dyDescent="0.25">
      <c r="M176" s="114"/>
      <c r="N176" s="114"/>
    </row>
    <row r="177" spans="13:14" x14ac:dyDescent="0.25">
      <c r="M177" s="114"/>
      <c r="N177" s="114"/>
    </row>
    <row r="178" spans="13:14" x14ac:dyDescent="0.25">
      <c r="M178" s="114"/>
      <c r="N178" s="114"/>
    </row>
    <row r="179" spans="13:14" x14ac:dyDescent="0.25">
      <c r="M179" s="114"/>
      <c r="N179" s="114"/>
    </row>
    <row r="180" spans="13:14" x14ac:dyDescent="0.25">
      <c r="M180" s="114"/>
      <c r="N180" s="114"/>
    </row>
    <row r="181" spans="13:14" x14ac:dyDescent="0.25">
      <c r="M181" s="114"/>
      <c r="N181" s="114"/>
    </row>
    <row r="182" spans="13:14" x14ac:dyDescent="0.25">
      <c r="M182" s="114"/>
      <c r="N182" s="114"/>
    </row>
    <row r="183" spans="13:14" x14ac:dyDescent="0.25">
      <c r="M183" s="114"/>
      <c r="N183" s="114"/>
    </row>
    <row r="184" spans="13:14" x14ac:dyDescent="0.25">
      <c r="M184" s="114"/>
      <c r="N184" s="114"/>
    </row>
    <row r="185" spans="13:14" x14ac:dyDescent="0.25">
      <c r="M185" s="114"/>
      <c r="N185" s="114"/>
    </row>
    <row r="186" spans="13:14" x14ac:dyDescent="0.25">
      <c r="M186" s="114"/>
      <c r="N186" s="114"/>
    </row>
    <row r="187" spans="13:14" x14ac:dyDescent="0.25">
      <c r="M187" s="114"/>
      <c r="N187" s="114"/>
    </row>
    <row r="188" spans="13:14" x14ac:dyDescent="0.25">
      <c r="M188" s="114"/>
      <c r="N188" s="114"/>
    </row>
    <row r="189" spans="13:14" x14ac:dyDescent="0.25">
      <c r="M189" s="114"/>
      <c r="N189" s="114"/>
    </row>
    <row r="190" spans="13:14" x14ac:dyDescent="0.25">
      <c r="M190" s="114"/>
      <c r="N190" s="114"/>
    </row>
    <row r="191" spans="13:14" x14ac:dyDescent="0.25">
      <c r="M191" s="114"/>
      <c r="N191" s="114"/>
    </row>
    <row r="192" spans="13:14" x14ac:dyDescent="0.25">
      <c r="M192" s="114"/>
      <c r="N192" s="114"/>
    </row>
    <row r="193" spans="13:14" x14ac:dyDescent="0.25">
      <c r="M193" s="114"/>
      <c r="N193" s="114"/>
    </row>
    <row r="194" spans="13:14" x14ac:dyDescent="0.25">
      <c r="M194" s="114"/>
      <c r="N194" s="114"/>
    </row>
    <row r="195" spans="13:14" x14ac:dyDescent="0.25">
      <c r="M195" s="114"/>
      <c r="N195" s="114"/>
    </row>
    <row r="196" spans="13:14" x14ac:dyDescent="0.25">
      <c r="M196" s="114"/>
      <c r="N196" s="114"/>
    </row>
  </sheetData>
  <mergeCells count="83">
    <mergeCell ref="M15:N15"/>
    <mergeCell ref="C7:E7"/>
    <mergeCell ref="C30:E30"/>
    <mergeCell ref="C31:E31"/>
    <mergeCell ref="F6:F7"/>
    <mergeCell ref="C8:E8"/>
    <mergeCell ref="C9:E9"/>
    <mergeCell ref="C6:E6"/>
    <mergeCell ref="D21:E21"/>
    <mergeCell ref="G20:H20"/>
    <mergeCell ref="G12:H12"/>
    <mergeCell ref="G13:H13"/>
    <mergeCell ref="G30:H30"/>
    <mergeCell ref="G31:H31"/>
    <mergeCell ref="B24:F24"/>
    <mergeCell ref="B25:F25"/>
    <mergeCell ref="G26:H26"/>
    <mergeCell ref="D17:E17"/>
    <mergeCell ref="B11:F11"/>
    <mergeCell ref="B15:F15"/>
    <mergeCell ref="D23:E23"/>
    <mergeCell ref="G25:H25"/>
    <mergeCell ref="G24:H24"/>
    <mergeCell ref="G18:H18"/>
    <mergeCell ref="B14:F14"/>
    <mergeCell ref="G15:H15"/>
    <mergeCell ref="G11:H11"/>
    <mergeCell ref="G23:H23"/>
    <mergeCell ref="G22:H22"/>
    <mergeCell ref="G21:H21"/>
    <mergeCell ref="G14:H14"/>
    <mergeCell ref="B20:F20"/>
    <mergeCell ref="G39:H39"/>
    <mergeCell ref="G27:H27"/>
    <mergeCell ref="G42:H42"/>
    <mergeCell ref="G37:H37"/>
    <mergeCell ref="G35:H35"/>
    <mergeCell ref="G28:H28"/>
    <mergeCell ref="G29:H29"/>
    <mergeCell ref="G32:H32"/>
    <mergeCell ref="G33:H33"/>
    <mergeCell ref="G34:H34"/>
    <mergeCell ref="A47:J47"/>
    <mergeCell ref="A48:J48"/>
    <mergeCell ref="A49:J49"/>
    <mergeCell ref="G40:H40"/>
    <mergeCell ref="G36:H36"/>
    <mergeCell ref="G41:H41"/>
    <mergeCell ref="B44:F44"/>
    <mergeCell ref="A45:F45"/>
    <mergeCell ref="G38:H38"/>
    <mergeCell ref="C36:E36"/>
    <mergeCell ref="B37:F37"/>
    <mergeCell ref="C43:D43"/>
    <mergeCell ref="B38:F38"/>
    <mergeCell ref="G45:H45"/>
    <mergeCell ref="G44:H44"/>
    <mergeCell ref="G43:H43"/>
    <mergeCell ref="B19:F19"/>
    <mergeCell ref="C39:E39"/>
    <mergeCell ref="D42:E42"/>
    <mergeCell ref="C35:E35"/>
    <mergeCell ref="C32:E32"/>
    <mergeCell ref="B28:F28"/>
    <mergeCell ref="B29:F29"/>
    <mergeCell ref="C33:E33"/>
    <mergeCell ref="C34:E34"/>
    <mergeCell ref="A1:K1"/>
    <mergeCell ref="A6:A7"/>
    <mergeCell ref="A8:A9"/>
    <mergeCell ref="C40:E40"/>
    <mergeCell ref="C41:E41"/>
    <mergeCell ref="C26:D26"/>
    <mergeCell ref="D10:E10"/>
    <mergeCell ref="D16:E16"/>
    <mergeCell ref="B3:E3"/>
    <mergeCell ref="C4:E4"/>
    <mergeCell ref="G19:H19"/>
    <mergeCell ref="C5:E5"/>
    <mergeCell ref="G17:H17"/>
    <mergeCell ref="G16:H16"/>
    <mergeCell ref="C12:E12"/>
    <mergeCell ref="C13:E13"/>
  </mergeCells>
  <phoneticPr fontId="20" type="noConversion"/>
  <dataValidations xWindow="817" yWindow="210" count="3">
    <dataValidation type="date" operator="notEqual" allowBlank="1" showInputMessage="1" showErrorMessage="1" sqref="B5" xr:uid="{00000000-0002-0000-0000-000000000000}">
      <formula1>A5</formula1>
    </dataValidation>
    <dataValidation type="date" operator="notEqual" allowBlank="1" showInputMessage="1" showErrorMessage="1" sqref="A5" xr:uid="{00000000-0002-0000-0000-000001000000}">
      <formula1>B5</formula1>
    </dataValidation>
    <dataValidation type="list" allowBlank="1" showInputMessage="1" showErrorMessage="1" sqref="F23" xr:uid="{00000000-0002-0000-0000-000002000000}">
      <formula1>"70%, 100%"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0" orientation="portrait" r:id="rId1"/>
  <headerFooter alignWithMargins="0"/>
  <legacyDrawing r:id="rId2"/>
  <extLst>
    <ext xmlns:x14="http://schemas.microsoft.com/office/spreadsheetml/2009/9/main" uri="{CCE6A557-97BC-4b89-ADB6-D9C93CAAB3DF}">
      <x14:dataValidations xmlns:xm="http://schemas.microsoft.com/office/excel/2006/main" xWindow="817" yWindow="210" count="2">
        <x14:dataValidation type="list" allowBlank="1" showInputMessage="1" showErrorMessage="1" xr:uid="{00000000-0002-0000-0000-000003000000}">
          <x14:formula1>
            <xm:f>'KOTRA 기준단가'!$J$2:$J$7</xm:f>
          </x14:formula1>
          <xm:sqref>I5</xm:sqref>
        </x14:dataValidation>
        <x14:dataValidation type="list" allowBlank="1" showInputMessage="1" showErrorMessage="1" xr:uid="{00000000-0002-0000-0000-000004000000}">
          <x14:formula1>
            <xm:f>'KOTRA 기준단가'!$B$2:$B$138</xm:f>
          </x14:formula1>
          <xm:sqref>G5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8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9" sqref="M9"/>
    </sheetView>
  </sheetViews>
  <sheetFormatPr defaultColWidth="8.8984375" defaultRowHeight="15.6" x14ac:dyDescent="0.25"/>
  <cols>
    <col min="1" max="1" width="4" style="22" bestFit="1" customWidth="1"/>
    <col min="2" max="2" width="12.19921875" style="22" bestFit="1" customWidth="1"/>
    <col min="3" max="3" width="5.8984375" style="22" customWidth="1"/>
    <col min="4" max="4" width="7.59765625" style="2" bestFit="1" customWidth="1"/>
    <col min="5" max="5" width="8.19921875" style="2" bestFit="1" customWidth="1"/>
    <col min="6" max="7" width="9.296875" style="2" customWidth="1"/>
    <col min="8" max="8" width="26.09765625" style="7" bestFit="1" customWidth="1"/>
    <col min="9" max="10" width="8.8984375" style="7"/>
    <col min="11" max="11" width="10.796875" style="7" customWidth="1"/>
    <col min="12" max="16384" width="8.8984375" style="7"/>
  </cols>
  <sheetData>
    <row r="1" spans="1:11" s="24" customFormat="1" ht="44.25" customHeight="1" x14ac:dyDescent="0.25">
      <c r="A1" s="20" t="s">
        <v>64</v>
      </c>
      <c r="B1" s="20" t="s">
        <v>192</v>
      </c>
      <c r="C1" s="20" t="s">
        <v>193</v>
      </c>
      <c r="D1" s="191" t="s">
        <v>407</v>
      </c>
      <c r="E1" s="117" t="s">
        <v>328</v>
      </c>
      <c r="F1" s="119" t="s">
        <v>357</v>
      </c>
      <c r="G1" s="119" t="s">
        <v>358</v>
      </c>
      <c r="H1" s="176" t="s">
        <v>330</v>
      </c>
      <c r="J1" s="16" t="s">
        <v>155</v>
      </c>
      <c r="K1" s="178" t="s">
        <v>411</v>
      </c>
    </row>
    <row r="2" spans="1:11" s="24" customFormat="1" ht="17.399999999999999" customHeight="1" x14ac:dyDescent="0.25">
      <c r="A2" s="20">
        <v>1</v>
      </c>
      <c r="B2" s="21" t="s">
        <v>22</v>
      </c>
      <c r="C2" s="20" t="s">
        <v>324</v>
      </c>
      <c r="D2" s="117">
        <v>290</v>
      </c>
      <c r="E2" s="117">
        <v>165</v>
      </c>
      <c r="F2" s="117">
        <v>2500</v>
      </c>
      <c r="G2" s="117">
        <v>5200</v>
      </c>
      <c r="H2" s="23"/>
      <c r="J2" s="17" t="s">
        <v>156</v>
      </c>
      <c r="K2" s="26">
        <v>200</v>
      </c>
    </row>
    <row r="3" spans="1:11" s="24" customFormat="1" ht="17.399999999999999" customHeight="1" x14ac:dyDescent="0.25">
      <c r="A3" s="20">
        <v>2</v>
      </c>
      <c r="B3" s="21" t="s">
        <v>71</v>
      </c>
      <c r="C3" s="20" t="s">
        <v>325</v>
      </c>
      <c r="D3" s="117">
        <v>400</v>
      </c>
      <c r="E3" s="117">
        <v>300</v>
      </c>
      <c r="F3" s="117">
        <v>3500</v>
      </c>
      <c r="G3" s="117">
        <v>2100</v>
      </c>
      <c r="H3" s="23"/>
      <c r="J3" s="17" t="s">
        <v>157</v>
      </c>
      <c r="K3" s="26">
        <v>1600</v>
      </c>
    </row>
    <row r="4" spans="1:11" s="24" customFormat="1" ht="17.399999999999999" customHeight="1" x14ac:dyDescent="0.25">
      <c r="A4" s="20">
        <v>3</v>
      </c>
      <c r="B4" s="21" t="s">
        <v>25</v>
      </c>
      <c r="C4" s="20" t="s">
        <v>325</v>
      </c>
      <c r="D4" s="117">
        <v>380</v>
      </c>
      <c r="E4" s="117">
        <v>230</v>
      </c>
      <c r="F4" s="117">
        <v>3000</v>
      </c>
      <c r="G4" s="117">
        <v>1500</v>
      </c>
      <c r="H4" s="23"/>
      <c r="J4" s="17" t="s">
        <v>158</v>
      </c>
      <c r="K4" s="26">
        <v>900</v>
      </c>
    </row>
    <row r="5" spans="1:11" s="24" customFormat="1" ht="17.399999999999999" customHeight="1" x14ac:dyDescent="0.25">
      <c r="A5" s="20">
        <v>4</v>
      </c>
      <c r="B5" s="21" t="s">
        <v>27</v>
      </c>
      <c r="C5" s="20" t="s">
        <v>325</v>
      </c>
      <c r="D5" s="117">
        <v>396</v>
      </c>
      <c r="E5" s="117">
        <v>300</v>
      </c>
      <c r="F5" s="117">
        <v>3000</v>
      </c>
      <c r="G5" s="117">
        <v>1400</v>
      </c>
      <c r="H5" s="23"/>
      <c r="J5" s="17" t="s">
        <v>159</v>
      </c>
      <c r="K5" s="26">
        <v>1400</v>
      </c>
    </row>
    <row r="6" spans="1:11" s="24" customFormat="1" ht="17.399999999999999" customHeight="1" x14ac:dyDescent="0.25">
      <c r="A6" s="20">
        <v>5</v>
      </c>
      <c r="B6" s="21" t="s">
        <v>72</v>
      </c>
      <c r="C6" s="20" t="s">
        <v>325</v>
      </c>
      <c r="D6" s="117">
        <v>275</v>
      </c>
      <c r="E6" s="117">
        <v>200</v>
      </c>
      <c r="F6" s="117">
        <v>3000</v>
      </c>
      <c r="G6" s="117">
        <v>1000</v>
      </c>
      <c r="H6" s="23"/>
      <c r="J6" s="20" t="s">
        <v>324</v>
      </c>
      <c r="K6" s="26">
        <v>1900</v>
      </c>
    </row>
    <row r="7" spans="1:11" s="24" customFormat="1" ht="17.399999999999999" customHeight="1" x14ac:dyDescent="0.25">
      <c r="A7" s="20">
        <v>6</v>
      </c>
      <c r="B7" s="21" t="s">
        <v>305</v>
      </c>
      <c r="C7" s="20" t="s">
        <v>325</v>
      </c>
      <c r="D7" s="117">
        <v>250</v>
      </c>
      <c r="E7" s="117">
        <v>220</v>
      </c>
      <c r="F7" s="117">
        <v>2300</v>
      </c>
      <c r="G7" s="117">
        <v>1600</v>
      </c>
      <c r="H7" s="23"/>
      <c r="J7" s="20" t="s">
        <v>321</v>
      </c>
      <c r="K7" s="26">
        <v>1100</v>
      </c>
    </row>
    <row r="8" spans="1:11" s="24" customFormat="1" ht="17.399999999999999" customHeight="1" x14ac:dyDescent="0.25">
      <c r="A8" s="20">
        <v>7</v>
      </c>
      <c r="B8" s="21" t="s">
        <v>73</v>
      </c>
      <c r="C8" s="20" t="s">
        <v>325</v>
      </c>
      <c r="D8" s="117">
        <v>260</v>
      </c>
      <c r="E8" s="117">
        <v>280</v>
      </c>
      <c r="F8" s="117">
        <v>3000</v>
      </c>
      <c r="G8" s="117">
        <v>1200</v>
      </c>
      <c r="H8" s="23"/>
      <c r="J8" s="17" t="s">
        <v>409</v>
      </c>
      <c r="K8" s="26">
        <v>900</v>
      </c>
    </row>
    <row r="9" spans="1:11" s="24" customFormat="1" ht="17.399999999999999" customHeight="1" x14ac:dyDescent="0.25">
      <c r="A9" s="20">
        <v>8</v>
      </c>
      <c r="B9" s="21" t="s">
        <v>74</v>
      </c>
      <c r="C9" s="20" t="s">
        <v>325</v>
      </c>
      <c r="D9" s="117">
        <v>250</v>
      </c>
      <c r="E9" s="117">
        <v>200</v>
      </c>
      <c r="F9" s="117">
        <v>3200</v>
      </c>
      <c r="G9" s="117">
        <v>1050</v>
      </c>
      <c r="H9" s="23"/>
      <c r="J9" s="20" t="s">
        <v>326</v>
      </c>
      <c r="K9" s="26">
        <v>1700</v>
      </c>
    </row>
    <row r="10" spans="1:11" s="24" customFormat="1" ht="17.399999999999999" customHeight="1" x14ac:dyDescent="0.25">
      <c r="A10" s="20">
        <v>9</v>
      </c>
      <c r="B10" s="21" t="s">
        <v>306</v>
      </c>
      <c r="C10" s="20" t="s">
        <v>325</v>
      </c>
      <c r="D10" s="117">
        <v>250</v>
      </c>
      <c r="E10" s="117">
        <v>200</v>
      </c>
      <c r="F10" s="117">
        <v>2500</v>
      </c>
      <c r="G10" s="117">
        <v>1000</v>
      </c>
      <c r="H10" s="23"/>
      <c r="J10" s="20" t="s">
        <v>327</v>
      </c>
      <c r="K10" s="26">
        <v>1000</v>
      </c>
    </row>
    <row r="11" spans="1:11" s="24" customFormat="1" ht="17.399999999999999" customHeight="1" x14ac:dyDescent="0.25">
      <c r="A11" s="20">
        <v>10</v>
      </c>
      <c r="B11" s="21" t="s">
        <v>75</v>
      </c>
      <c r="C11" s="20" t="s">
        <v>325</v>
      </c>
      <c r="D11" s="117">
        <v>336</v>
      </c>
      <c r="E11" s="117">
        <v>200</v>
      </c>
      <c r="F11" s="117">
        <v>1200</v>
      </c>
      <c r="G11" s="117">
        <v>3700</v>
      </c>
      <c r="H11" s="23"/>
    </row>
    <row r="12" spans="1:11" s="24" customFormat="1" ht="17.399999999999999" customHeight="1" x14ac:dyDescent="0.25">
      <c r="A12" s="20">
        <v>11</v>
      </c>
      <c r="B12" s="21" t="s">
        <v>76</v>
      </c>
      <c r="C12" s="20" t="s">
        <v>325</v>
      </c>
      <c r="D12" s="117">
        <v>250</v>
      </c>
      <c r="E12" s="117">
        <v>200</v>
      </c>
      <c r="F12" s="117">
        <v>2500</v>
      </c>
      <c r="G12" s="117">
        <v>2150</v>
      </c>
      <c r="H12" s="23"/>
    </row>
    <row r="13" spans="1:11" s="24" customFormat="1" ht="17.399999999999999" customHeight="1" x14ac:dyDescent="0.25">
      <c r="A13" s="20">
        <v>12</v>
      </c>
      <c r="B13" s="21" t="s">
        <v>77</v>
      </c>
      <c r="C13" s="20" t="s">
        <v>325</v>
      </c>
      <c r="D13" s="117">
        <v>250</v>
      </c>
      <c r="E13" s="117">
        <v>200</v>
      </c>
      <c r="F13" s="117">
        <v>2160</v>
      </c>
      <c r="G13" s="117">
        <v>1020</v>
      </c>
      <c r="H13" s="23"/>
    </row>
    <row r="14" spans="1:11" s="24" customFormat="1" ht="17.399999999999999" customHeight="1" x14ac:dyDescent="0.25">
      <c r="A14" s="20">
        <v>13</v>
      </c>
      <c r="B14" s="21" t="s">
        <v>78</v>
      </c>
      <c r="C14" s="20" t="s">
        <v>49</v>
      </c>
      <c r="D14" s="117">
        <v>340</v>
      </c>
      <c r="E14" s="117">
        <v>395</v>
      </c>
      <c r="F14" s="117">
        <v>4515</v>
      </c>
      <c r="G14" s="117">
        <v>2520</v>
      </c>
      <c r="H14" s="23"/>
    </row>
    <row r="15" spans="1:11" s="24" customFormat="1" ht="17.399999999999999" customHeight="1" x14ac:dyDescent="0.25">
      <c r="A15" s="20">
        <v>14</v>
      </c>
      <c r="B15" s="21" t="s">
        <v>79</v>
      </c>
      <c r="C15" s="20" t="s">
        <v>325</v>
      </c>
      <c r="D15" s="117">
        <v>260</v>
      </c>
      <c r="E15" s="117">
        <v>200</v>
      </c>
      <c r="F15" s="117">
        <v>2600</v>
      </c>
      <c r="G15" s="117">
        <v>1800</v>
      </c>
      <c r="H15" s="23"/>
    </row>
    <row r="16" spans="1:11" s="24" customFormat="1" ht="17.399999999999999" customHeight="1" x14ac:dyDescent="0.25">
      <c r="A16" s="20">
        <v>15</v>
      </c>
      <c r="B16" s="21" t="s">
        <v>61</v>
      </c>
      <c r="C16" s="20" t="s">
        <v>325</v>
      </c>
      <c r="D16" s="117">
        <v>300</v>
      </c>
      <c r="E16" s="117">
        <v>220</v>
      </c>
      <c r="F16" s="117">
        <v>3200</v>
      </c>
      <c r="G16" s="117">
        <v>2200</v>
      </c>
      <c r="H16" s="23"/>
    </row>
    <row r="17" spans="1:8" s="24" customFormat="1" ht="17.399999999999999" customHeight="1" x14ac:dyDescent="0.25">
      <c r="A17" s="20">
        <v>16</v>
      </c>
      <c r="B17" s="21" t="s">
        <v>80</v>
      </c>
      <c r="C17" s="20" t="s">
        <v>325</v>
      </c>
      <c r="D17" s="117">
        <v>275</v>
      </c>
      <c r="E17" s="117">
        <v>200</v>
      </c>
      <c r="F17" s="117">
        <v>1925</v>
      </c>
      <c r="G17" s="117">
        <v>1500</v>
      </c>
      <c r="H17" s="23"/>
    </row>
    <row r="18" spans="1:8" s="24" customFormat="1" ht="17.399999999999999" customHeight="1" x14ac:dyDescent="0.25">
      <c r="A18" s="20">
        <v>17</v>
      </c>
      <c r="B18" s="21" t="s">
        <v>307</v>
      </c>
      <c r="C18" s="20" t="s">
        <v>326</v>
      </c>
      <c r="D18" s="117">
        <v>444</v>
      </c>
      <c r="E18" s="117">
        <v>400</v>
      </c>
      <c r="F18" s="117">
        <v>5000</v>
      </c>
      <c r="G18" s="117">
        <v>2500</v>
      </c>
      <c r="H18" s="23"/>
    </row>
    <row r="19" spans="1:8" s="24" customFormat="1" ht="17.399999999999999" customHeight="1" x14ac:dyDescent="0.25">
      <c r="A19" s="20">
        <v>18</v>
      </c>
      <c r="B19" s="18" t="s">
        <v>150</v>
      </c>
      <c r="C19" s="19" t="s">
        <v>325</v>
      </c>
      <c r="D19" s="117">
        <v>380</v>
      </c>
      <c r="E19" s="117">
        <v>200</v>
      </c>
      <c r="F19" s="117">
        <v>0</v>
      </c>
      <c r="G19" s="117">
        <v>5500</v>
      </c>
      <c r="H19" s="25" t="s">
        <v>23</v>
      </c>
    </row>
    <row r="20" spans="1:8" s="24" customFormat="1" ht="17.399999999999999" customHeight="1" x14ac:dyDescent="0.25">
      <c r="A20" s="20">
        <v>19</v>
      </c>
      <c r="B20" s="18" t="s">
        <v>145</v>
      </c>
      <c r="C20" s="19" t="s">
        <v>325</v>
      </c>
      <c r="D20" s="117">
        <v>380</v>
      </c>
      <c r="E20" s="117">
        <v>200</v>
      </c>
      <c r="F20" s="117">
        <v>0</v>
      </c>
      <c r="G20" s="117">
        <v>5500</v>
      </c>
      <c r="H20" s="25" t="s">
        <v>23</v>
      </c>
    </row>
    <row r="21" spans="1:8" s="24" customFormat="1" ht="17.399999999999999" customHeight="1" x14ac:dyDescent="0.25">
      <c r="A21" s="20">
        <v>20</v>
      </c>
      <c r="B21" s="18" t="s">
        <v>151</v>
      </c>
      <c r="C21" s="19" t="s">
        <v>325</v>
      </c>
      <c r="D21" s="117">
        <v>380</v>
      </c>
      <c r="E21" s="117">
        <v>200</v>
      </c>
      <c r="F21" s="117">
        <v>0</v>
      </c>
      <c r="G21" s="117">
        <v>5500</v>
      </c>
      <c r="H21" s="25" t="s">
        <v>23</v>
      </c>
    </row>
    <row r="22" spans="1:8" s="24" customFormat="1" ht="17.399999999999999" customHeight="1" x14ac:dyDescent="0.25">
      <c r="A22" s="20">
        <v>21</v>
      </c>
      <c r="B22" s="18" t="s">
        <v>152</v>
      </c>
      <c r="C22" s="19" t="s">
        <v>325</v>
      </c>
      <c r="D22" s="117">
        <v>380</v>
      </c>
      <c r="E22" s="117">
        <v>200</v>
      </c>
      <c r="F22" s="117">
        <v>0</v>
      </c>
      <c r="G22" s="117">
        <v>5500</v>
      </c>
      <c r="H22" s="25" t="s">
        <v>23</v>
      </c>
    </row>
    <row r="23" spans="1:8" s="24" customFormat="1" ht="17.399999999999999" customHeight="1" x14ac:dyDescent="0.25">
      <c r="A23" s="20">
        <v>22</v>
      </c>
      <c r="B23" s="21" t="s">
        <v>81</v>
      </c>
      <c r="C23" s="20" t="s">
        <v>49</v>
      </c>
      <c r="D23" s="117">
        <v>340</v>
      </c>
      <c r="E23" s="117">
        <v>390</v>
      </c>
      <c r="F23" s="117">
        <v>6050</v>
      </c>
      <c r="G23" s="117">
        <v>2800</v>
      </c>
      <c r="H23" s="23"/>
    </row>
    <row r="24" spans="1:8" s="24" customFormat="1" ht="17.399999999999999" customHeight="1" x14ac:dyDescent="0.25">
      <c r="A24" s="20">
        <v>23</v>
      </c>
      <c r="B24" s="21" t="s">
        <v>24</v>
      </c>
      <c r="C24" s="20" t="s">
        <v>325</v>
      </c>
      <c r="D24" s="117">
        <v>330</v>
      </c>
      <c r="E24" s="117">
        <v>220</v>
      </c>
      <c r="F24" s="117">
        <v>4840</v>
      </c>
      <c r="G24" s="117">
        <v>1760</v>
      </c>
      <c r="H24" s="23"/>
    </row>
    <row r="25" spans="1:8" s="24" customFormat="1" ht="17.399999999999999" customHeight="1" x14ac:dyDescent="0.25">
      <c r="A25" s="20">
        <v>24</v>
      </c>
      <c r="B25" s="21" t="s">
        <v>82</v>
      </c>
      <c r="C25" s="20" t="s">
        <v>325</v>
      </c>
      <c r="D25" s="117">
        <v>260</v>
      </c>
      <c r="E25" s="117">
        <v>200</v>
      </c>
      <c r="F25" s="117">
        <v>3300</v>
      </c>
      <c r="G25" s="117">
        <v>1200</v>
      </c>
      <c r="H25" s="23"/>
    </row>
    <row r="26" spans="1:8" s="24" customFormat="1" ht="17.399999999999999" customHeight="1" x14ac:dyDescent="0.25">
      <c r="A26" s="20">
        <v>25</v>
      </c>
      <c r="B26" s="21" t="s">
        <v>23</v>
      </c>
      <c r="C26" s="20" t="s">
        <v>325</v>
      </c>
      <c r="D26" s="117">
        <v>380</v>
      </c>
      <c r="E26" s="117">
        <v>200</v>
      </c>
      <c r="F26" s="117">
        <v>0</v>
      </c>
      <c r="G26" s="117">
        <v>5500</v>
      </c>
      <c r="H26" s="23"/>
    </row>
    <row r="27" spans="1:8" s="24" customFormat="1" ht="17.399999999999999" customHeight="1" x14ac:dyDescent="0.25">
      <c r="A27" s="20">
        <v>26</v>
      </c>
      <c r="B27" s="21" t="s">
        <v>26</v>
      </c>
      <c r="C27" s="20" t="s">
        <v>325</v>
      </c>
      <c r="D27" s="117">
        <v>380</v>
      </c>
      <c r="E27" s="117">
        <v>210</v>
      </c>
      <c r="F27" s="117">
        <v>3000</v>
      </c>
      <c r="G27" s="117">
        <v>1500</v>
      </c>
      <c r="H27" s="23"/>
    </row>
    <row r="28" spans="1:8" s="24" customFormat="1" ht="17.399999999999999" customHeight="1" x14ac:dyDescent="0.25">
      <c r="A28" s="20">
        <v>27</v>
      </c>
      <c r="B28" s="21" t="s">
        <v>83</v>
      </c>
      <c r="C28" s="20" t="s">
        <v>325</v>
      </c>
      <c r="D28" s="117">
        <v>330</v>
      </c>
      <c r="E28" s="117">
        <v>225</v>
      </c>
      <c r="F28" s="117">
        <v>2530</v>
      </c>
      <c r="G28" s="117">
        <v>1495</v>
      </c>
      <c r="H28" s="23"/>
    </row>
    <row r="29" spans="1:8" s="24" customFormat="1" ht="17.399999999999999" customHeight="1" x14ac:dyDescent="0.25">
      <c r="A29" s="20">
        <v>28</v>
      </c>
      <c r="B29" s="18" t="s">
        <v>153</v>
      </c>
      <c r="C29" s="19" t="s">
        <v>325</v>
      </c>
      <c r="D29" s="117">
        <v>396</v>
      </c>
      <c r="E29" s="117">
        <v>300</v>
      </c>
      <c r="F29" s="117">
        <v>3000</v>
      </c>
      <c r="G29" s="117">
        <v>1400</v>
      </c>
      <c r="H29" s="23" t="s">
        <v>27</v>
      </c>
    </row>
    <row r="30" spans="1:8" s="24" customFormat="1" ht="17.399999999999999" customHeight="1" x14ac:dyDescent="0.25">
      <c r="A30" s="20">
        <v>29</v>
      </c>
      <c r="B30" s="21" t="s">
        <v>17</v>
      </c>
      <c r="C30" s="20" t="s">
        <v>49</v>
      </c>
      <c r="D30" s="117">
        <v>516</v>
      </c>
      <c r="E30" s="117">
        <v>350</v>
      </c>
      <c r="F30" s="117">
        <v>1800</v>
      </c>
      <c r="G30" s="117">
        <v>3850</v>
      </c>
      <c r="H30" s="23"/>
    </row>
    <row r="31" spans="1:8" s="24" customFormat="1" ht="17.399999999999999" customHeight="1" x14ac:dyDescent="0.25">
      <c r="A31" s="20">
        <v>30</v>
      </c>
      <c r="B31" s="21" t="s">
        <v>84</v>
      </c>
      <c r="C31" s="20" t="s">
        <v>49</v>
      </c>
      <c r="D31" s="117">
        <v>516</v>
      </c>
      <c r="E31" s="117">
        <v>300</v>
      </c>
      <c r="F31" s="117">
        <v>900</v>
      </c>
      <c r="G31" s="117">
        <v>4200</v>
      </c>
      <c r="H31" s="23"/>
    </row>
    <row r="32" spans="1:8" s="24" customFormat="1" ht="17.399999999999999" customHeight="1" x14ac:dyDescent="0.25">
      <c r="A32" s="20">
        <v>31</v>
      </c>
      <c r="B32" s="21" t="s">
        <v>20</v>
      </c>
      <c r="C32" s="20" t="s">
        <v>49</v>
      </c>
      <c r="D32" s="117">
        <v>516</v>
      </c>
      <c r="E32" s="117">
        <v>300</v>
      </c>
      <c r="F32" s="117">
        <v>4000</v>
      </c>
      <c r="G32" s="117">
        <v>2200</v>
      </c>
      <c r="H32" s="23"/>
    </row>
    <row r="33" spans="1:8" s="24" customFormat="1" ht="17.399999999999999" customHeight="1" x14ac:dyDescent="0.25">
      <c r="A33" s="20">
        <v>32</v>
      </c>
      <c r="B33" s="21" t="s">
        <v>69</v>
      </c>
      <c r="C33" s="20" t="s">
        <v>49</v>
      </c>
      <c r="D33" s="117">
        <v>516</v>
      </c>
      <c r="E33" s="117">
        <v>500</v>
      </c>
      <c r="F33" s="117">
        <v>0</v>
      </c>
      <c r="G33" s="117">
        <v>4000</v>
      </c>
      <c r="H33" s="23"/>
    </row>
    <row r="34" spans="1:8" s="24" customFormat="1" ht="17.399999999999999" customHeight="1" x14ac:dyDescent="0.25">
      <c r="A34" s="20">
        <v>33</v>
      </c>
      <c r="B34" s="18" t="s">
        <v>154</v>
      </c>
      <c r="C34" s="19" t="s">
        <v>49</v>
      </c>
      <c r="D34" s="117">
        <v>516</v>
      </c>
      <c r="E34" s="117">
        <v>500</v>
      </c>
      <c r="F34" s="117">
        <v>0</v>
      </c>
      <c r="G34" s="117">
        <v>4000</v>
      </c>
      <c r="H34" s="25" t="s">
        <v>69</v>
      </c>
    </row>
    <row r="35" spans="1:8" s="24" customFormat="1" ht="17.399999999999999" customHeight="1" x14ac:dyDescent="0.25">
      <c r="A35" s="20">
        <v>34</v>
      </c>
      <c r="B35" s="18" t="s">
        <v>144</v>
      </c>
      <c r="C35" s="19" t="s">
        <v>49</v>
      </c>
      <c r="D35" s="117">
        <v>516</v>
      </c>
      <c r="E35" s="117">
        <v>500</v>
      </c>
      <c r="F35" s="117">
        <v>0</v>
      </c>
      <c r="G35" s="117">
        <v>4000</v>
      </c>
      <c r="H35" s="25" t="s">
        <v>69</v>
      </c>
    </row>
    <row r="36" spans="1:8" s="24" customFormat="1" ht="17.399999999999999" customHeight="1" x14ac:dyDescent="0.25">
      <c r="A36" s="20">
        <v>35</v>
      </c>
      <c r="B36" s="18" t="s">
        <v>143</v>
      </c>
      <c r="C36" s="19" t="s">
        <v>49</v>
      </c>
      <c r="D36" s="117">
        <v>516</v>
      </c>
      <c r="E36" s="117">
        <v>300</v>
      </c>
      <c r="F36" s="117">
        <v>4000</v>
      </c>
      <c r="G36" s="117">
        <v>2200</v>
      </c>
      <c r="H36" s="25" t="s">
        <v>20</v>
      </c>
    </row>
    <row r="37" spans="1:8" s="24" customFormat="1" ht="17.399999999999999" customHeight="1" x14ac:dyDescent="0.25">
      <c r="A37" s="20">
        <v>36</v>
      </c>
      <c r="B37" s="21" t="s">
        <v>308</v>
      </c>
      <c r="C37" s="20" t="s">
        <v>327</v>
      </c>
      <c r="D37" s="117">
        <v>480</v>
      </c>
      <c r="E37" s="117">
        <v>400</v>
      </c>
      <c r="F37" s="117">
        <v>2000</v>
      </c>
      <c r="G37" s="117">
        <v>1200</v>
      </c>
      <c r="H37" s="23"/>
    </row>
    <row r="38" spans="1:8" s="24" customFormat="1" ht="17.399999999999999" customHeight="1" x14ac:dyDescent="0.25">
      <c r="A38" s="20">
        <v>37</v>
      </c>
      <c r="B38" s="21" t="s">
        <v>19</v>
      </c>
      <c r="C38" s="20" t="s">
        <v>49</v>
      </c>
      <c r="D38" s="117">
        <v>516</v>
      </c>
      <c r="E38" s="117">
        <v>380</v>
      </c>
      <c r="F38" s="117">
        <v>0</v>
      </c>
      <c r="G38" s="117">
        <v>4200</v>
      </c>
      <c r="H38" s="23"/>
    </row>
    <row r="39" spans="1:8" s="24" customFormat="1" ht="17.399999999999999" customHeight="1" x14ac:dyDescent="0.25">
      <c r="A39" s="20">
        <v>38</v>
      </c>
      <c r="B39" s="21" t="s">
        <v>85</v>
      </c>
      <c r="C39" s="20" t="s">
        <v>49</v>
      </c>
      <c r="D39" s="117">
        <v>516</v>
      </c>
      <c r="E39" s="117">
        <v>300</v>
      </c>
      <c r="F39" s="117">
        <v>0</v>
      </c>
      <c r="G39" s="117">
        <v>3800</v>
      </c>
      <c r="H39" s="23"/>
    </row>
    <row r="40" spans="1:8" s="24" customFormat="1" ht="17.399999999999999" customHeight="1" x14ac:dyDescent="0.25">
      <c r="A40" s="20">
        <v>39</v>
      </c>
      <c r="B40" s="21" t="s">
        <v>21</v>
      </c>
      <c r="C40" s="20" t="s">
        <v>49</v>
      </c>
      <c r="D40" s="117">
        <v>516</v>
      </c>
      <c r="E40" s="117">
        <v>320</v>
      </c>
      <c r="F40" s="117">
        <v>2500</v>
      </c>
      <c r="G40" s="117">
        <v>4500</v>
      </c>
      <c r="H40" s="23"/>
    </row>
    <row r="41" spans="1:8" s="24" customFormat="1" ht="17.399999999999999" customHeight="1" x14ac:dyDescent="0.25">
      <c r="A41" s="20">
        <v>40</v>
      </c>
      <c r="B41" s="21" t="s">
        <v>309</v>
      </c>
      <c r="C41" s="20" t="s">
        <v>327</v>
      </c>
      <c r="D41" s="117">
        <v>480</v>
      </c>
      <c r="E41" s="117">
        <v>400</v>
      </c>
      <c r="F41" s="117">
        <v>2000</v>
      </c>
      <c r="G41" s="117">
        <v>3300</v>
      </c>
      <c r="H41" s="23"/>
    </row>
    <row r="42" spans="1:8" s="24" customFormat="1" ht="17.399999999999999" customHeight="1" x14ac:dyDescent="0.25">
      <c r="A42" s="20">
        <v>41</v>
      </c>
      <c r="B42" s="21" t="s">
        <v>112</v>
      </c>
      <c r="C42" s="20" t="s">
        <v>49</v>
      </c>
      <c r="D42" s="117">
        <v>250</v>
      </c>
      <c r="E42" s="117">
        <v>240</v>
      </c>
      <c r="F42" s="117">
        <v>2500</v>
      </c>
      <c r="G42" s="117">
        <v>1000</v>
      </c>
      <c r="H42" s="23"/>
    </row>
    <row r="43" spans="1:8" s="24" customFormat="1" ht="17.399999999999999" customHeight="1" x14ac:dyDescent="0.25">
      <c r="A43" s="20">
        <v>42</v>
      </c>
      <c r="B43" s="21" t="s">
        <v>113</v>
      </c>
      <c r="C43" s="20" t="s">
        <v>49</v>
      </c>
      <c r="D43" s="117">
        <v>198</v>
      </c>
      <c r="E43" s="117">
        <v>210</v>
      </c>
      <c r="F43" s="117">
        <v>4200</v>
      </c>
      <c r="G43" s="117">
        <v>1500</v>
      </c>
      <c r="H43" s="23"/>
    </row>
    <row r="44" spans="1:8" s="24" customFormat="1" ht="17.399999999999999" customHeight="1" x14ac:dyDescent="0.25">
      <c r="A44" s="20">
        <v>43</v>
      </c>
      <c r="B44" s="21" t="s">
        <v>31</v>
      </c>
      <c r="C44" s="20" t="s">
        <v>49</v>
      </c>
      <c r="D44" s="117">
        <v>300</v>
      </c>
      <c r="E44" s="117">
        <v>242</v>
      </c>
      <c r="F44" s="117">
        <v>6800</v>
      </c>
      <c r="G44" s="117">
        <v>1100</v>
      </c>
      <c r="H44" s="23"/>
    </row>
    <row r="45" spans="1:8" s="24" customFormat="1" ht="17.399999999999999" customHeight="1" x14ac:dyDescent="0.25">
      <c r="A45" s="20">
        <v>44</v>
      </c>
      <c r="B45" s="21" t="s">
        <v>115</v>
      </c>
      <c r="C45" s="20" t="s">
        <v>49</v>
      </c>
      <c r="D45" s="117">
        <v>198</v>
      </c>
      <c r="E45" s="117">
        <v>200</v>
      </c>
      <c r="F45" s="117">
        <v>3400</v>
      </c>
      <c r="G45" s="117">
        <v>1850</v>
      </c>
      <c r="H45" s="23"/>
    </row>
    <row r="46" spans="1:8" s="24" customFormat="1" ht="17.399999999999999" customHeight="1" x14ac:dyDescent="0.25">
      <c r="A46" s="20">
        <v>45</v>
      </c>
      <c r="B46" s="21" t="s">
        <v>116</v>
      </c>
      <c r="C46" s="20" t="s">
        <v>49</v>
      </c>
      <c r="D46" s="117">
        <v>250</v>
      </c>
      <c r="E46" s="117">
        <v>227</v>
      </c>
      <c r="F46" s="117">
        <v>5382</v>
      </c>
      <c r="G46" s="117">
        <v>2002</v>
      </c>
      <c r="H46" s="23"/>
    </row>
    <row r="47" spans="1:8" s="24" customFormat="1" ht="17.399999999999999" customHeight="1" x14ac:dyDescent="0.25">
      <c r="A47" s="20">
        <v>46</v>
      </c>
      <c r="B47" s="21" t="s">
        <v>117</v>
      </c>
      <c r="C47" s="20" t="s">
        <v>49</v>
      </c>
      <c r="D47" s="117">
        <v>190</v>
      </c>
      <c r="E47" s="117">
        <v>200</v>
      </c>
      <c r="F47" s="117">
        <v>3500</v>
      </c>
      <c r="G47" s="117">
        <v>1600</v>
      </c>
      <c r="H47" s="23"/>
    </row>
    <row r="48" spans="1:8" s="24" customFormat="1" ht="17.399999999999999" customHeight="1" x14ac:dyDescent="0.25">
      <c r="A48" s="20">
        <v>47</v>
      </c>
      <c r="B48" s="21" t="s">
        <v>118</v>
      </c>
      <c r="C48" s="20" t="s">
        <v>49</v>
      </c>
      <c r="D48" s="117">
        <v>250</v>
      </c>
      <c r="E48" s="117">
        <v>207</v>
      </c>
      <c r="F48" s="117">
        <v>4900</v>
      </c>
      <c r="G48" s="117">
        <v>1400</v>
      </c>
      <c r="H48" s="23"/>
    </row>
    <row r="49" spans="1:8" s="24" customFormat="1" ht="17.399999999999999" customHeight="1" x14ac:dyDescent="0.25">
      <c r="A49" s="20">
        <v>48</v>
      </c>
      <c r="B49" s="21" t="s">
        <v>59</v>
      </c>
      <c r="C49" s="20" t="s">
        <v>49</v>
      </c>
      <c r="D49" s="117">
        <v>330</v>
      </c>
      <c r="E49" s="117">
        <v>245</v>
      </c>
      <c r="F49" s="117">
        <v>5000</v>
      </c>
      <c r="G49" s="117">
        <v>2400</v>
      </c>
      <c r="H49" s="23"/>
    </row>
    <row r="50" spans="1:8" s="24" customFormat="1" ht="17.399999999999999" customHeight="1" x14ac:dyDescent="0.25">
      <c r="A50" s="20">
        <v>49</v>
      </c>
      <c r="B50" s="21" t="s">
        <v>310</v>
      </c>
      <c r="C50" s="20" t="s">
        <v>327</v>
      </c>
      <c r="D50" s="117">
        <v>330</v>
      </c>
      <c r="E50" s="117">
        <v>200</v>
      </c>
      <c r="F50" s="117">
        <v>2312</v>
      </c>
      <c r="G50" s="117">
        <v>1937</v>
      </c>
      <c r="H50" s="23"/>
    </row>
    <row r="51" spans="1:8" s="24" customFormat="1" ht="17.399999999999999" customHeight="1" x14ac:dyDescent="0.25">
      <c r="A51" s="20">
        <v>50</v>
      </c>
      <c r="B51" s="21" t="s">
        <v>119</v>
      </c>
      <c r="C51" s="20" t="s">
        <v>49</v>
      </c>
      <c r="D51" s="117">
        <v>165</v>
      </c>
      <c r="E51" s="117">
        <v>160</v>
      </c>
      <c r="F51" s="117">
        <v>2200</v>
      </c>
      <c r="G51" s="117">
        <v>1225</v>
      </c>
      <c r="H51" s="23"/>
    </row>
    <row r="52" spans="1:8" s="24" customFormat="1" ht="17.399999999999999" customHeight="1" x14ac:dyDescent="0.25">
      <c r="A52" s="20">
        <v>51</v>
      </c>
      <c r="B52" s="21" t="s">
        <v>120</v>
      </c>
      <c r="C52" s="20" t="s">
        <v>49</v>
      </c>
      <c r="D52" s="117">
        <v>165</v>
      </c>
      <c r="E52" s="117">
        <v>250</v>
      </c>
      <c r="F52" s="117">
        <v>4500</v>
      </c>
      <c r="G52" s="117">
        <v>600</v>
      </c>
      <c r="H52" s="23"/>
    </row>
    <row r="53" spans="1:8" s="24" customFormat="1" ht="17.399999999999999" customHeight="1" x14ac:dyDescent="0.25">
      <c r="A53" s="20">
        <v>52</v>
      </c>
      <c r="B53" s="21" t="s">
        <v>30</v>
      </c>
      <c r="C53" s="20" t="s">
        <v>49</v>
      </c>
      <c r="D53" s="117">
        <v>275</v>
      </c>
      <c r="E53" s="117">
        <v>250</v>
      </c>
      <c r="F53" s="117">
        <v>2800</v>
      </c>
      <c r="G53" s="117">
        <v>1300</v>
      </c>
      <c r="H53" s="23"/>
    </row>
    <row r="54" spans="1:8" s="24" customFormat="1" ht="17.399999999999999" customHeight="1" x14ac:dyDescent="0.25">
      <c r="A54" s="20">
        <v>53</v>
      </c>
      <c r="B54" s="21" t="s">
        <v>40</v>
      </c>
      <c r="C54" s="20" t="s">
        <v>49</v>
      </c>
      <c r="D54" s="117">
        <v>253</v>
      </c>
      <c r="E54" s="117">
        <v>210</v>
      </c>
      <c r="F54" s="117">
        <v>4320</v>
      </c>
      <c r="G54" s="117">
        <v>1560</v>
      </c>
      <c r="H54" s="23"/>
    </row>
    <row r="55" spans="1:8" s="24" customFormat="1" ht="17.399999999999999" customHeight="1" x14ac:dyDescent="0.25">
      <c r="A55" s="20">
        <v>54</v>
      </c>
      <c r="B55" s="21" t="s">
        <v>311</v>
      </c>
      <c r="C55" s="20" t="s">
        <v>49</v>
      </c>
      <c r="D55" s="117">
        <v>216</v>
      </c>
      <c r="E55" s="117">
        <v>180</v>
      </c>
      <c r="F55" s="117">
        <v>3200</v>
      </c>
      <c r="G55" s="117">
        <v>600</v>
      </c>
      <c r="H55" s="23"/>
    </row>
    <row r="56" spans="1:8" s="24" customFormat="1" ht="17.399999999999999" customHeight="1" x14ac:dyDescent="0.25">
      <c r="A56" s="20">
        <v>55</v>
      </c>
      <c r="B56" s="21" t="s">
        <v>58</v>
      </c>
      <c r="C56" s="20" t="s">
        <v>49</v>
      </c>
      <c r="D56" s="117">
        <v>130</v>
      </c>
      <c r="E56" s="117">
        <v>100</v>
      </c>
      <c r="F56" s="117">
        <v>3500</v>
      </c>
      <c r="G56" s="117">
        <v>600</v>
      </c>
      <c r="H56" s="23"/>
    </row>
    <row r="57" spans="1:8" s="24" customFormat="1" ht="17.399999999999999" customHeight="1" x14ac:dyDescent="0.25">
      <c r="A57" s="20">
        <v>56</v>
      </c>
      <c r="B57" s="21" t="s">
        <v>86</v>
      </c>
      <c r="C57" s="20" t="s">
        <v>49</v>
      </c>
      <c r="D57" s="117">
        <v>170</v>
      </c>
      <c r="E57" s="117">
        <v>170</v>
      </c>
      <c r="F57" s="117">
        <v>4358</v>
      </c>
      <c r="G57" s="117">
        <v>1470</v>
      </c>
      <c r="H57" s="23"/>
    </row>
    <row r="58" spans="1:8" s="24" customFormat="1" ht="17.399999999999999" customHeight="1" x14ac:dyDescent="0.25">
      <c r="A58" s="20">
        <v>57</v>
      </c>
      <c r="B58" s="21" t="s">
        <v>312</v>
      </c>
      <c r="C58" s="20" t="s">
        <v>320</v>
      </c>
      <c r="D58" s="117">
        <v>576</v>
      </c>
      <c r="E58" s="117">
        <v>300</v>
      </c>
      <c r="F58" s="117">
        <v>6000</v>
      </c>
      <c r="G58" s="117">
        <v>1700</v>
      </c>
      <c r="H58" s="23"/>
    </row>
    <row r="59" spans="1:8" s="24" customFormat="1" ht="17.399999999999999" customHeight="1" x14ac:dyDescent="0.25">
      <c r="A59" s="20">
        <v>58</v>
      </c>
      <c r="B59" s="21" t="s">
        <v>41</v>
      </c>
      <c r="C59" s="20" t="s">
        <v>49</v>
      </c>
      <c r="D59" s="117">
        <v>253</v>
      </c>
      <c r="E59" s="117">
        <v>180</v>
      </c>
      <c r="F59" s="117">
        <v>3850</v>
      </c>
      <c r="G59" s="117">
        <v>800</v>
      </c>
      <c r="H59" s="23"/>
    </row>
    <row r="60" spans="1:8" s="24" customFormat="1" ht="17.399999999999999" customHeight="1" x14ac:dyDescent="0.25">
      <c r="A60" s="20">
        <v>59</v>
      </c>
      <c r="B60" s="21" t="s">
        <v>36</v>
      </c>
      <c r="C60" s="20" t="s">
        <v>49</v>
      </c>
      <c r="D60" s="117">
        <v>200</v>
      </c>
      <c r="E60" s="117">
        <v>220</v>
      </c>
      <c r="F60" s="117">
        <v>2200</v>
      </c>
      <c r="G60" s="117">
        <v>1100</v>
      </c>
      <c r="H60" s="23"/>
    </row>
    <row r="61" spans="1:8" s="24" customFormat="1" ht="17.399999999999999" customHeight="1" x14ac:dyDescent="0.25">
      <c r="A61" s="20">
        <v>60</v>
      </c>
      <c r="B61" s="21" t="s">
        <v>87</v>
      </c>
      <c r="C61" s="20" t="s">
        <v>49</v>
      </c>
      <c r="D61" s="117">
        <v>253</v>
      </c>
      <c r="E61" s="117">
        <v>180</v>
      </c>
      <c r="F61" s="117">
        <v>2880</v>
      </c>
      <c r="G61" s="117">
        <v>1270</v>
      </c>
      <c r="H61" s="23"/>
    </row>
    <row r="62" spans="1:8" s="24" customFormat="1" ht="17.399999999999999" customHeight="1" x14ac:dyDescent="0.25">
      <c r="A62" s="20">
        <v>61</v>
      </c>
      <c r="B62" s="21" t="s">
        <v>88</v>
      </c>
      <c r="C62" s="20" t="s">
        <v>49</v>
      </c>
      <c r="D62" s="117">
        <v>120</v>
      </c>
      <c r="E62" s="117">
        <v>250</v>
      </c>
      <c r="F62" s="117">
        <v>2500</v>
      </c>
      <c r="G62" s="117">
        <v>700</v>
      </c>
      <c r="H62" s="23"/>
    </row>
    <row r="63" spans="1:8" s="24" customFormat="1" ht="17.399999999999999" customHeight="1" x14ac:dyDescent="0.25">
      <c r="A63" s="20">
        <v>62</v>
      </c>
      <c r="B63" s="21" t="s">
        <v>89</v>
      </c>
      <c r="C63" s="20" t="s">
        <v>49</v>
      </c>
      <c r="D63" s="117">
        <v>170</v>
      </c>
      <c r="E63" s="117">
        <v>216</v>
      </c>
      <c r="F63" s="117">
        <v>4020</v>
      </c>
      <c r="G63" s="117">
        <v>1290</v>
      </c>
      <c r="H63" s="23"/>
    </row>
    <row r="64" spans="1:8" s="24" customFormat="1" ht="17.399999999999999" customHeight="1" x14ac:dyDescent="0.25">
      <c r="A64" s="20">
        <v>63</v>
      </c>
      <c r="B64" s="21" t="s">
        <v>313</v>
      </c>
      <c r="C64" s="20" t="s">
        <v>320</v>
      </c>
      <c r="D64" s="117">
        <v>576</v>
      </c>
      <c r="E64" s="117">
        <v>300</v>
      </c>
      <c r="F64" s="117">
        <v>0</v>
      </c>
      <c r="G64" s="117">
        <v>1700</v>
      </c>
      <c r="H64" s="23"/>
    </row>
    <row r="65" spans="1:8" s="24" customFormat="1" ht="17.399999999999999" customHeight="1" x14ac:dyDescent="0.25">
      <c r="A65" s="20">
        <v>64</v>
      </c>
      <c r="B65" s="21" t="s">
        <v>34</v>
      </c>
      <c r="C65" s="20" t="s">
        <v>321</v>
      </c>
      <c r="D65" s="117">
        <v>420</v>
      </c>
      <c r="E65" s="117">
        <v>300</v>
      </c>
      <c r="F65" s="117">
        <v>4400</v>
      </c>
      <c r="G65" s="117">
        <v>1450</v>
      </c>
      <c r="H65" s="23"/>
    </row>
    <row r="66" spans="1:8" s="24" customFormat="1" ht="17.399999999999999" customHeight="1" x14ac:dyDescent="0.25">
      <c r="A66" s="20">
        <v>65</v>
      </c>
      <c r="B66" s="21" t="s">
        <v>314</v>
      </c>
      <c r="C66" s="20" t="s">
        <v>49</v>
      </c>
      <c r="D66" s="117">
        <v>253</v>
      </c>
      <c r="E66" s="117">
        <v>200</v>
      </c>
      <c r="F66" s="117">
        <v>2600</v>
      </c>
      <c r="G66" s="117">
        <v>1000</v>
      </c>
      <c r="H66" s="23"/>
    </row>
    <row r="67" spans="1:8" s="24" customFormat="1" ht="17.399999999999999" customHeight="1" x14ac:dyDescent="0.25">
      <c r="A67" s="20">
        <v>66</v>
      </c>
      <c r="B67" s="21" t="s">
        <v>39</v>
      </c>
      <c r="C67" s="20" t="s">
        <v>49</v>
      </c>
      <c r="D67" s="117">
        <v>150</v>
      </c>
      <c r="E67" s="117">
        <v>180</v>
      </c>
      <c r="F67" s="117">
        <v>4000</v>
      </c>
      <c r="G67" s="117">
        <v>600</v>
      </c>
      <c r="H67" s="23"/>
    </row>
    <row r="68" spans="1:8" s="24" customFormat="1" ht="17.399999999999999" customHeight="1" x14ac:dyDescent="0.25">
      <c r="A68" s="20">
        <v>67</v>
      </c>
      <c r="B68" s="21" t="s">
        <v>90</v>
      </c>
      <c r="C68" s="20" t="s">
        <v>49</v>
      </c>
      <c r="D68" s="117">
        <v>413</v>
      </c>
      <c r="E68" s="117">
        <v>250</v>
      </c>
      <c r="F68" s="117">
        <v>2420</v>
      </c>
      <c r="G68" s="117">
        <v>1500</v>
      </c>
      <c r="H68" s="23"/>
    </row>
    <row r="69" spans="1:8" s="24" customFormat="1" ht="17.399999999999999" customHeight="1" x14ac:dyDescent="0.25">
      <c r="A69" s="20">
        <v>68</v>
      </c>
      <c r="B69" s="21" t="s">
        <v>91</v>
      </c>
      <c r="C69" s="20" t="s">
        <v>49</v>
      </c>
      <c r="D69" s="117">
        <v>170</v>
      </c>
      <c r="E69" s="117">
        <v>200</v>
      </c>
      <c r="F69" s="117">
        <v>3650</v>
      </c>
      <c r="G69" s="117">
        <v>1000</v>
      </c>
      <c r="H69" s="23"/>
    </row>
    <row r="70" spans="1:8" s="24" customFormat="1" ht="17.399999999999999" customHeight="1" x14ac:dyDescent="0.25">
      <c r="A70" s="20">
        <v>69</v>
      </c>
      <c r="B70" s="21" t="s">
        <v>92</v>
      </c>
      <c r="C70" s="20" t="s">
        <v>49</v>
      </c>
      <c r="D70" s="117">
        <v>253</v>
      </c>
      <c r="E70" s="117">
        <v>175</v>
      </c>
      <c r="F70" s="117">
        <v>2300</v>
      </c>
      <c r="G70" s="117">
        <v>1100</v>
      </c>
      <c r="H70" s="23"/>
    </row>
    <row r="71" spans="1:8" s="24" customFormat="1" ht="17.399999999999999" customHeight="1" x14ac:dyDescent="0.25">
      <c r="A71" s="20">
        <v>70</v>
      </c>
      <c r="B71" s="21" t="s">
        <v>93</v>
      </c>
      <c r="C71" s="20" t="s">
        <v>49</v>
      </c>
      <c r="D71" s="117">
        <v>144</v>
      </c>
      <c r="E71" s="117">
        <v>250</v>
      </c>
      <c r="F71" s="117">
        <v>2500</v>
      </c>
      <c r="G71" s="117">
        <v>600</v>
      </c>
      <c r="H71" s="23"/>
    </row>
    <row r="72" spans="1:8" s="24" customFormat="1" ht="17.399999999999999" customHeight="1" x14ac:dyDescent="0.25">
      <c r="A72" s="20">
        <v>71</v>
      </c>
      <c r="B72" s="21" t="s">
        <v>94</v>
      </c>
      <c r="C72" s="20" t="s">
        <v>49</v>
      </c>
      <c r="D72" s="117">
        <v>170</v>
      </c>
      <c r="E72" s="117">
        <v>150</v>
      </c>
      <c r="F72" s="117">
        <v>1800</v>
      </c>
      <c r="G72" s="117">
        <v>700</v>
      </c>
      <c r="H72" s="23"/>
    </row>
    <row r="73" spans="1:8" s="24" customFormat="1" ht="17.399999999999999" customHeight="1" x14ac:dyDescent="0.25">
      <c r="A73" s="20">
        <v>72</v>
      </c>
      <c r="B73" s="21" t="s">
        <v>315</v>
      </c>
      <c r="C73" s="20" t="s">
        <v>49</v>
      </c>
      <c r="D73" s="117">
        <v>253</v>
      </c>
      <c r="E73" s="117">
        <v>150</v>
      </c>
      <c r="F73" s="117">
        <v>2750</v>
      </c>
      <c r="G73" s="117">
        <v>1210</v>
      </c>
      <c r="H73" s="23"/>
    </row>
    <row r="74" spans="1:8" s="24" customFormat="1" ht="17.399999999999999" customHeight="1" x14ac:dyDescent="0.25">
      <c r="A74" s="20">
        <v>73</v>
      </c>
      <c r="B74" s="21" t="s">
        <v>35</v>
      </c>
      <c r="C74" s="20" t="s">
        <v>49</v>
      </c>
      <c r="D74" s="117">
        <v>220</v>
      </c>
      <c r="E74" s="117">
        <v>160</v>
      </c>
      <c r="F74" s="117">
        <v>3900</v>
      </c>
      <c r="G74" s="117">
        <v>1300</v>
      </c>
      <c r="H74" s="23"/>
    </row>
    <row r="75" spans="1:8" s="24" customFormat="1" ht="17.399999999999999" customHeight="1" x14ac:dyDescent="0.25">
      <c r="A75" s="20">
        <v>74</v>
      </c>
      <c r="B75" s="21" t="s">
        <v>95</v>
      </c>
      <c r="C75" s="20" t="s">
        <v>49</v>
      </c>
      <c r="D75" s="117">
        <v>120</v>
      </c>
      <c r="E75" s="117">
        <v>220</v>
      </c>
      <c r="F75" s="117">
        <v>2000</v>
      </c>
      <c r="G75" s="117">
        <v>800</v>
      </c>
      <c r="H75" s="23"/>
    </row>
    <row r="76" spans="1:8" s="24" customFormat="1" ht="17.399999999999999" customHeight="1" x14ac:dyDescent="0.25">
      <c r="A76" s="20">
        <v>75</v>
      </c>
      <c r="B76" s="21" t="s">
        <v>38</v>
      </c>
      <c r="C76" s="20" t="s">
        <v>49</v>
      </c>
      <c r="D76" s="117">
        <v>216</v>
      </c>
      <c r="E76" s="117">
        <v>200</v>
      </c>
      <c r="F76" s="117">
        <v>5000</v>
      </c>
      <c r="G76" s="117">
        <v>1300</v>
      </c>
      <c r="H76" s="23"/>
    </row>
    <row r="77" spans="1:8" s="24" customFormat="1" ht="17.399999999999999" customHeight="1" x14ac:dyDescent="0.25">
      <c r="A77" s="20">
        <v>76</v>
      </c>
      <c r="B77" s="21" t="s">
        <v>37</v>
      </c>
      <c r="C77" s="20" t="s">
        <v>49</v>
      </c>
      <c r="D77" s="117">
        <v>216</v>
      </c>
      <c r="E77" s="117">
        <v>200</v>
      </c>
      <c r="F77" s="117">
        <v>5000</v>
      </c>
      <c r="G77" s="117">
        <v>1300</v>
      </c>
      <c r="H77" s="23"/>
    </row>
    <row r="78" spans="1:8" s="24" customFormat="1" ht="17.399999999999999" customHeight="1" x14ac:dyDescent="0.25">
      <c r="A78" s="20">
        <v>77</v>
      </c>
      <c r="B78" s="21" t="s">
        <v>96</v>
      </c>
      <c r="C78" s="20" t="s">
        <v>322</v>
      </c>
      <c r="D78" s="117">
        <v>396</v>
      </c>
      <c r="E78" s="117">
        <v>210</v>
      </c>
      <c r="F78" s="117">
        <v>8610</v>
      </c>
      <c r="G78" s="117">
        <v>2400</v>
      </c>
      <c r="H78" s="23"/>
    </row>
    <row r="79" spans="1:8" s="24" customFormat="1" ht="17.399999999999999" customHeight="1" x14ac:dyDescent="0.25">
      <c r="A79" s="20">
        <v>78</v>
      </c>
      <c r="B79" s="21" t="s">
        <v>316</v>
      </c>
      <c r="C79" s="20" t="s">
        <v>322</v>
      </c>
      <c r="D79" s="117">
        <v>396</v>
      </c>
      <c r="E79" s="117">
        <v>250</v>
      </c>
      <c r="F79" s="117">
        <v>11000</v>
      </c>
      <c r="G79" s="117">
        <v>2660</v>
      </c>
      <c r="H79" s="23"/>
    </row>
    <row r="80" spans="1:8" s="24" customFormat="1" ht="17.399999999999999" customHeight="1" x14ac:dyDescent="0.25">
      <c r="A80" s="20">
        <v>79</v>
      </c>
      <c r="B80" s="21" t="s">
        <v>97</v>
      </c>
      <c r="C80" s="20" t="s">
        <v>322</v>
      </c>
      <c r="D80" s="117">
        <v>396</v>
      </c>
      <c r="E80" s="117">
        <v>210</v>
      </c>
      <c r="F80" s="117">
        <v>8825</v>
      </c>
      <c r="G80" s="117">
        <v>2500</v>
      </c>
      <c r="H80" s="23"/>
    </row>
    <row r="81" spans="1:8" s="24" customFormat="1" ht="17.399999999999999" customHeight="1" x14ac:dyDescent="0.25">
      <c r="A81" s="20">
        <v>80</v>
      </c>
      <c r="B81" s="21" t="s">
        <v>98</v>
      </c>
      <c r="C81" s="20" t="s">
        <v>322</v>
      </c>
      <c r="D81" s="117">
        <v>396</v>
      </c>
      <c r="E81" s="117">
        <v>210</v>
      </c>
      <c r="F81" s="117">
        <v>8200</v>
      </c>
      <c r="G81" s="117">
        <v>2000</v>
      </c>
      <c r="H81" s="23"/>
    </row>
    <row r="82" spans="1:8" s="24" customFormat="1" ht="17.399999999999999" customHeight="1" x14ac:dyDescent="0.25">
      <c r="A82" s="20">
        <v>81</v>
      </c>
      <c r="B82" s="21" t="s">
        <v>16</v>
      </c>
      <c r="C82" s="20" t="s">
        <v>323</v>
      </c>
      <c r="D82" s="117">
        <v>1380</v>
      </c>
      <c r="E82" s="117">
        <v>800</v>
      </c>
      <c r="F82" s="117">
        <v>35500</v>
      </c>
      <c r="G82" s="117">
        <v>6600</v>
      </c>
      <c r="H82" s="23"/>
    </row>
    <row r="83" spans="1:8" s="24" customFormat="1" ht="17.399999999999999" customHeight="1" x14ac:dyDescent="0.25">
      <c r="A83" s="20">
        <v>82</v>
      </c>
      <c r="B83" s="21" t="s">
        <v>99</v>
      </c>
      <c r="C83" s="20" t="s">
        <v>323</v>
      </c>
      <c r="D83" s="117">
        <v>1380</v>
      </c>
      <c r="E83" s="117">
        <v>700</v>
      </c>
      <c r="F83" s="117">
        <v>29000</v>
      </c>
      <c r="G83" s="117">
        <v>6000</v>
      </c>
      <c r="H83" s="23"/>
    </row>
    <row r="84" spans="1:8" s="24" customFormat="1" ht="17.399999999999999" customHeight="1" x14ac:dyDescent="0.25">
      <c r="A84" s="20">
        <v>83</v>
      </c>
      <c r="B84" s="21" t="s">
        <v>57</v>
      </c>
      <c r="C84" s="20" t="s">
        <v>323</v>
      </c>
      <c r="D84" s="117">
        <v>1380</v>
      </c>
      <c r="E84" s="117">
        <v>600</v>
      </c>
      <c r="F84" s="117">
        <v>27000</v>
      </c>
      <c r="G84" s="117">
        <v>4500</v>
      </c>
      <c r="H84" s="23"/>
    </row>
    <row r="85" spans="1:8" s="24" customFormat="1" ht="17.399999999999999" customHeight="1" x14ac:dyDescent="0.25">
      <c r="A85" s="20">
        <v>84</v>
      </c>
      <c r="B85" s="21" t="s">
        <v>317</v>
      </c>
      <c r="C85" s="20" t="s">
        <v>323</v>
      </c>
      <c r="D85" s="117">
        <v>1380</v>
      </c>
      <c r="E85" s="117">
        <v>800</v>
      </c>
      <c r="F85" s="117">
        <v>37500</v>
      </c>
      <c r="G85" s="117">
        <v>6325</v>
      </c>
      <c r="H85" s="23"/>
    </row>
    <row r="86" spans="1:8" s="24" customFormat="1" ht="17.399999999999999" customHeight="1" x14ac:dyDescent="0.25">
      <c r="A86" s="20">
        <v>85</v>
      </c>
      <c r="B86" s="21" t="s">
        <v>318</v>
      </c>
      <c r="C86" s="20" t="s">
        <v>323</v>
      </c>
      <c r="D86" s="117">
        <v>1380</v>
      </c>
      <c r="E86" s="117">
        <v>800</v>
      </c>
      <c r="F86" s="117">
        <v>36250</v>
      </c>
      <c r="G86" s="117">
        <v>6515</v>
      </c>
      <c r="H86" s="23"/>
    </row>
    <row r="87" spans="1:8" s="24" customFormat="1" ht="17.399999999999999" customHeight="1" x14ac:dyDescent="0.25">
      <c r="A87" s="20">
        <v>86</v>
      </c>
      <c r="B87" s="21" t="s">
        <v>100</v>
      </c>
      <c r="C87" s="20" t="s">
        <v>323</v>
      </c>
      <c r="D87" s="117">
        <v>1380</v>
      </c>
      <c r="E87" s="117">
        <v>650</v>
      </c>
      <c r="F87" s="117">
        <v>28000</v>
      </c>
      <c r="G87" s="117">
        <v>6500</v>
      </c>
      <c r="H87" s="23"/>
    </row>
    <row r="88" spans="1:8" s="24" customFormat="1" ht="17.399999999999999" customHeight="1" x14ac:dyDescent="0.25">
      <c r="A88" s="20">
        <v>87</v>
      </c>
      <c r="B88" s="21" t="s">
        <v>101</v>
      </c>
      <c r="C88" s="20" t="s">
        <v>323</v>
      </c>
      <c r="D88" s="117">
        <v>1380</v>
      </c>
      <c r="E88" s="117">
        <v>732</v>
      </c>
      <c r="F88" s="117">
        <v>36888</v>
      </c>
      <c r="G88" s="117">
        <v>5214</v>
      </c>
      <c r="H88" s="23"/>
    </row>
    <row r="89" spans="1:8" s="24" customFormat="1" ht="17.399999999999999" customHeight="1" x14ac:dyDescent="0.25">
      <c r="A89" s="20">
        <v>88</v>
      </c>
      <c r="B89" s="21" t="s">
        <v>102</v>
      </c>
      <c r="C89" s="20" t="s">
        <v>323</v>
      </c>
      <c r="D89" s="117">
        <v>1380</v>
      </c>
      <c r="E89" s="117">
        <v>750</v>
      </c>
      <c r="F89" s="117">
        <v>31000</v>
      </c>
      <c r="G89" s="117">
        <v>7000</v>
      </c>
      <c r="H89" s="23"/>
    </row>
    <row r="90" spans="1:8" s="24" customFormat="1" ht="17.399999999999999" customHeight="1" x14ac:dyDescent="0.25">
      <c r="A90" s="20">
        <v>89</v>
      </c>
      <c r="B90" s="21" t="s">
        <v>103</v>
      </c>
      <c r="C90" s="20" t="s">
        <v>323</v>
      </c>
      <c r="D90" s="117">
        <v>1380</v>
      </c>
      <c r="E90" s="117">
        <v>580</v>
      </c>
      <c r="F90" s="117">
        <v>23000</v>
      </c>
      <c r="G90" s="117">
        <v>7500</v>
      </c>
      <c r="H90" s="23"/>
    </row>
    <row r="91" spans="1:8" s="24" customFormat="1" ht="17.399999999999999" customHeight="1" x14ac:dyDescent="0.25">
      <c r="A91" s="20">
        <v>90</v>
      </c>
      <c r="B91" s="21" t="s">
        <v>104</v>
      </c>
      <c r="C91" s="20" t="s">
        <v>323</v>
      </c>
      <c r="D91" s="117">
        <v>1380</v>
      </c>
      <c r="E91" s="117">
        <v>650</v>
      </c>
      <c r="F91" s="117">
        <v>26500</v>
      </c>
      <c r="G91" s="117">
        <v>4000</v>
      </c>
      <c r="H91" s="23"/>
    </row>
    <row r="92" spans="1:8" s="24" customFormat="1" ht="17.399999999999999" customHeight="1" x14ac:dyDescent="0.25">
      <c r="A92" s="20">
        <v>91</v>
      </c>
      <c r="B92" s="21" t="s">
        <v>105</v>
      </c>
      <c r="C92" s="20" t="s">
        <v>323</v>
      </c>
      <c r="D92" s="117">
        <v>1380</v>
      </c>
      <c r="E92" s="117">
        <v>650</v>
      </c>
      <c r="F92" s="117">
        <v>24590</v>
      </c>
      <c r="G92" s="117">
        <v>4500</v>
      </c>
      <c r="H92" s="23"/>
    </row>
    <row r="93" spans="1:8" s="24" customFormat="1" ht="17.399999999999999" customHeight="1" x14ac:dyDescent="0.25">
      <c r="A93" s="20">
        <v>92</v>
      </c>
      <c r="B93" s="21" t="s">
        <v>106</v>
      </c>
      <c r="C93" s="20" t="s">
        <v>323</v>
      </c>
      <c r="D93" s="117">
        <v>1380</v>
      </c>
      <c r="E93" s="117">
        <v>650</v>
      </c>
      <c r="F93" s="117">
        <v>28000</v>
      </c>
      <c r="G93" s="117">
        <v>6500</v>
      </c>
      <c r="H93" s="23"/>
    </row>
    <row r="94" spans="1:8" s="24" customFormat="1" ht="17.399999999999999" customHeight="1" x14ac:dyDescent="0.25">
      <c r="A94" s="20">
        <v>93</v>
      </c>
      <c r="B94" s="21" t="s">
        <v>107</v>
      </c>
      <c r="C94" s="20" t="s">
        <v>323</v>
      </c>
      <c r="D94" s="117">
        <v>1380</v>
      </c>
      <c r="E94" s="117">
        <v>750</v>
      </c>
      <c r="F94" s="117">
        <v>28000</v>
      </c>
      <c r="G94" s="117">
        <v>7500</v>
      </c>
      <c r="H94" s="23"/>
    </row>
    <row r="95" spans="1:8" s="24" customFormat="1" ht="17.399999999999999" customHeight="1" x14ac:dyDescent="0.25">
      <c r="A95" s="20">
        <v>94</v>
      </c>
      <c r="B95" s="21" t="s">
        <v>108</v>
      </c>
      <c r="C95" s="20" t="s">
        <v>323</v>
      </c>
      <c r="D95" s="117">
        <v>1380</v>
      </c>
      <c r="E95" s="117">
        <v>610</v>
      </c>
      <c r="F95" s="117">
        <v>26500</v>
      </c>
      <c r="G95" s="117">
        <v>4500</v>
      </c>
      <c r="H95" s="23"/>
    </row>
    <row r="96" spans="1:8" s="24" customFormat="1" ht="17.399999999999999" customHeight="1" x14ac:dyDescent="0.25">
      <c r="A96" s="20">
        <v>95</v>
      </c>
      <c r="B96" s="21" t="s">
        <v>109</v>
      </c>
      <c r="C96" s="20" t="s">
        <v>323</v>
      </c>
      <c r="D96" s="117">
        <v>1380</v>
      </c>
      <c r="E96" s="117">
        <v>550</v>
      </c>
      <c r="F96" s="117">
        <v>23670</v>
      </c>
      <c r="G96" s="117">
        <v>5530</v>
      </c>
      <c r="H96" s="23"/>
    </row>
    <row r="97" spans="1:8" s="24" customFormat="1" ht="17.399999999999999" customHeight="1" x14ac:dyDescent="0.25">
      <c r="A97" s="20">
        <v>96</v>
      </c>
      <c r="B97" s="21" t="s">
        <v>63</v>
      </c>
      <c r="C97" s="20" t="s">
        <v>49</v>
      </c>
      <c r="D97" s="117">
        <v>250</v>
      </c>
      <c r="E97" s="117">
        <v>200</v>
      </c>
      <c r="F97" s="117">
        <v>5600</v>
      </c>
      <c r="G97" s="117">
        <v>1000</v>
      </c>
      <c r="H97" s="23"/>
    </row>
    <row r="98" spans="1:8" s="24" customFormat="1" ht="17.399999999999999" customHeight="1" x14ac:dyDescent="0.25">
      <c r="A98" s="20">
        <v>97</v>
      </c>
      <c r="B98" s="21" t="s">
        <v>110</v>
      </c>
      <c r="C98" s="20" t="s">
        <v>323</v>
      </c>
      <c r="D98" s="117">
        <v>1380</v>
      </c>
      <c r="E98" s="117">
        <v>750</v>
      </c>
      <c r="F98" s="117">
        <v>24000</v>
      </c>
      <c r="G98" s="117">
        <v>8780</v>
      </c>
      <c r="H98" s="23"/>
    </row>
    <row r="99" spans="1:8" s="24" customFormat="1" ht="17.399999999999999" customHeight="1" x14ac:dyDescent="0.25">
      <c r="A99" s="20">
        <v>98</v>
      </c>
      <c r="B99" s="21" t="s">
        <v>111</v>
      </c>
      <c r="C99" s="20" t="s">
        <v>323</v>
      </c>
      <c r="D99" s="117">
        <v>1380</v>
      </c>
      <c r="E99" s="117">
        <v>650</v>
      </c>
      <c r="F99" s="117">
        <v>35000</v>
      </c>
      <c r="G99" s="117">
        <v>6000</v>
      </c>
      <c r="H99" s="23"/>
    </row>
    <row r="100" spans="1:8" s="24" customFormat="1" ht="17.399999999999999" customHeight="1" x14ac:dyDescent="0.25">
      <c r="A100" s="20">
        <v>99</v>
      </c>
      <c r="B100" s="21" t="s">
        <v>29</v>
      </c>
      <c r="C100" s="20" t="s">
        <v>49</v>
      </c>
      <c r="D100" s="117">
        <v>300</v>
      </c>
      <c r="E100" s="117">
        <v>250</v>
      </c>
      <c r="F100" s="118">
        <v>5900</v>
      </c>
      <c r="G100" s="118">
        <v>1000</v>
      </c>
      <c r="H100" s="23" t="s">
        <v>359</v>
      </c>
    </row>
    <row r="101" spans="1:8" s="24" customFormat="1" ht="17.399999999999999" customHeight="1" x14ac:dyDescent="0.25">
      <c r="A101" s="20">
        <v>100</v>
      </c>
      <c r="B101" s="18" t="s">
        <v>147</v>
      </c>
      <c r="C101" s="19" t="s">
        <v>323</v>
      </c>
      <c r="D101" s="117">
        <v>1380</v>
      </c>
      <c r="E101" s="117">
        <v>600</v>
      </c>
      <c r="F101" s="117">
        <v>24000</v>
      </c>
      <c r="G101" s="117">
        <v>4800</v>
      </c>
      <c r="H101" s="25" t="s">
        <v>57</v>
      </c>
    </row>
    <row r="102" spans="1:8" s="24" customFormat="1" ht="17.399999999999999" customHeight="1" x14ac:dyDescent="0.25">
      <c r="A102" s="20">
        <v>101</v>
      </c>
      <c r="B102" s="18" t="s">
        <v>148</v>
      </c>
      <c r="C102" s="19" t="s">
        <v>323</v>
      </c>
      <c r="D102" s="117">
        <v>1380</v>
      </c>
      <c r="E102" s="117">
        <v>750</v>
      </c>
      <c r="F102" s="117">
        <v>31000</v>
      </c>
      <c r="G102" s="117">
        <v>7000</v>
      </c>
      <c r="H102" s="25" t="s">
        <v>102</v>
      </c>
    </row>
    <row r="103" spans="1:8" s="24" customFormat="1" ht="17.399999999999999" customHeight="1" x14ac:dyDescent="0.25">
      <c r="A103" s="20">
        <v>102</v>
      </c>
      <c r="B103" s="18" t="s">
        <v>149</v>
      </c>
      <c r="C103" s="19" t="s">
        <v>323</v>
      </c>
      <c r="D103" s="117">
        <v>1380</v>
      </c>
      <c r="E103" s="117">
        <v>610</v>
      </c>
      <c r="F103" s="117">
        <v>26500</v>
      </c>
      <c r="G103" s="117">
        <v>4500</v>
      </c>
      <c r="H103" s="25" t="s">
        <v>108</v>
      </c>
    </row>
    <row r="104" spans="1:8" s="24" customFormat="1" ht="17.399999999999999" customHeight="1" x14ac:dyDescent="0.25">
      <c r="A104" s="20">
        <v>103</v>
      </c>
      <c r="B104" s="21" t="s">
        <v>121</v>
      </c>
      <c r="C104" s="20" t="s">
        <v>49</v>
      </c>
      <c r="D104" s="117">
        <v>150</v>
      </c>
      <c r="E104" s="117">
        <v>150</v>
      </c>
      <c r="F104" s="117">
        <v>0</v>
      </c>
      <c r="G104" s="117">
        <v>0</v>
      </c>
      <c r="H104" s="23"/>
    </row>
    <row r="105" spans="1:8" s="24" customFormat="1" ht="17.399999999999999" customHeight="1" x14ac:dyDescent="0.25">
      <c r="A105" s="20">
        <v>104</v>
      </c>
      <c r="B105" s="21" t="s">
        <v>122</v>
      </c>
      <c r="C105" s="20" t="s">
        <v>49</v>
      </c>
      <c r="D105" s="117">
        <v>400</v>
      </c>
      <c r="E105" s="117">
        <v>225</v>
      </c>
      <c r="F105" s="117">
        <v>4500</v>
      </c>
      <c r="G105" s="117">
        <v>1000</v>
      </c>
      <c r="H105" s="23"/>
    </row>
    <row r="106" spans="1:8" s="24" customFormat="1" ht="17.399999999999999" customHeight="1" x14ac:dyDescent="0.25">
      <c r="A106" s="20">
        <v>105</v>
      </c>
      <c r="B106" s="21" t="s">
        <v>42</v>
      </c>
      <c r="C106" s="20" t="s">
        <v>49</v>
      </c>
      <c r="D106" s="117">
        <v>430</v>
      </c>
      <c r="E106" s="117">
        <v>200</v>
      </c>
      <c r="F106" s="117">
        <v>5500</v>
      </c>
      <c r="G106" s="117">
        <v>1680</v>
      </c>
      <c r="H106" s="23"/>
    </row>
    <row r="107" spans="1:8" s="24" customFormat="1" ht="17.399999999999999" customHeight="1" x14ac:dyDescent="0.25">
      <c r="A107" s="20">
        <v>106</v>
      </c>
      <c r="B107" s="21" t="s">
        <v>333</v>
      </c>
      <c r="C107" s="20" t="s">
        <v>49</v>
      </c>
      <c r="D107" s="117">
        <v>430</v>
      </c>
      <c r="E107" s="117">
        <v>200</v>
      </c>
      <c r="F107" s="117">
        <v>5500</v>
      </c>
      <c r="G107" s="117">
        <v>1680</v>
      </c>
      <c r="H107" s="23" t="s">
        <v>42</v>
      </c>
    </row>
    <row r="108" spans="1:8" s="24" customFormat="1" ht="17.399999999999999" customHeight="1" x14ac:dyDescent="0.25">
      <c r="A108" s="20">
        <v>107</v>
      </c>
      <c r="B108" s="21" t="s">
        <v>123</v>
      </c>
      <c r="C108" s="20" t="s">
        <v>49</v>
      </c>
      <c r="D108" s="117">
        <v>450</v>
      </c>
      <c r="E108" s="117">
        <v>275</v>
      </c>
      <c r="F108" s="117">
        <v>7000</v>
      </c>
      <c r="G108" s="117">
        <v>2700</v>
      </c>
      <c r="H108" s="23"/>
    </row>
    <row r="109" spans="1:8" s="24" customFormat="1" ht="17.399999999999999" customHeight="1" x14ac:dyDescent="0.25">
      <c r="A109" s="20">
        <v>108</v>
      </c>
      <c r="B109" s="21" t="s">
        <v>124</v>
      </c>
      <c r="C109" s="20" t="s">
        <v>49</v>
      </c>
      <c r="D109" s="117">
        <v>350</v>
      </c>
      <c r="E109" s="117">
        <v>225</v>
      </c>
      <c r="F109" s="117">
        <v>4500</v>
      </c>
      <c r="G109" s="117">
        <v>1400</v>
      </c>
      <c r="H109" s="23" t="s">
        <v>360</v>
      </c>
    </row>
    <row r="110" spans="1:8" s="24" customFormat="1" ht="17.399999999999999" customHeight="1" x14ac:dyDescent="0.25">
      <c r="A110" s="20">
        <v>109</v>
      </c>
      <c r="B110" s="21" t="s">
        <v>47</v>
      </c>
      <c r="C110" s="20" t="s">
        <v>49</v>
      </c>
      <c r="D110" s="117">
        <v>250</v>
      </c>
      <c r="E110" s="117">
        <v>250</v>
      </c>
      <c r="F110" s="117">
        <v>7000</v>
      </c>
      <c r="G110" s="117">
        <v>10000</v>
      </c>
      <c r="H110" s="23" t="s">
        <v>361</v>
      </c>
    </row>
    <row r="111" spans="1:8" s="24" customFormat="1" ht="17.399999999999999" customHeight="1" x14ac:dyDescent="0.25">
      <c r="A111" s="20">
        <v>110</v>
      </c>
      <c r="B111" s="21" t="s">
        <v>125</v>
      </c>
      <c r="C111" s="20" t="s">
        <v>49</v>
      </c>
      <c r="D111" s="117">
        <v>300</v>
      </c>
      <c r="E111" s="117">
        <v>250</v>
      </c>
      <c r="F111" s="117">
        <v>3850</v>
      </c>
      <c r="G111" s="117">
        <v>800</v>
      </c>
      <c r="H111" s="23"/>
    </row>
    <row r="112" spans="1:8" s="24" customFormat="1" ht="17.399999999999999" customHeight="1" x14ac:dyDescent="0.25">
      <c r="A112" s="20">
        <v>111</v>
      </c>
      <c r="B112" s="21" t="s">
        <v>45</v>
      </c>
      <c r="C112" s="20" t="s">
        <v>49</v>
      </c>
      <c r="D112" s="117">
        <v>230</v>
      </c>
      <c r="E112" s="117">
        <v>200</v>
      </c>
      <c r="F112" s="117">
        <v>2200</v>
      </c>
      <c r="G112" s="117">
        <v>1200</v>
      </c>
      <c r="H112" s="23"/>
    </row>
    <row r="113" spans="1:8" s="24" customFormat="1" ht="17.399999999999999" customHeight="1" x14ac:dyDescent="0.25">
      <c r="A113" s="20">
        <v>112</v>
      </c>
      <c r="B113" s="21" t="s">
        <v>28</v>
      </c>
      <c r="C113" s="20" t="s">
        <v>49</v>
      </c>
      <c r="D113" s="117">
        <v>300</v>
      </c>
      <c r="E113" s="117">
        <v>250</v>
      </c>
      <c r="F113" s="117">
        <v>4850</v>
      </c>
      <c r="G113" s="117">
        <v>1000</v>
      </c>
      <c r="H113" s="23"/>
    </row>
    <row r="114" spans="1:8" s="24" customFormat="1" ht="17.399999999999999" customHeight="1" x14ac:dyDescent="0.25">
      <c r="A114" s="20">
        <v>113</v>
      </c>
      <c r="B114" s="21" t="s">
        <v>126</v>
      </c>
      <c r="C114" s="20" t="s">
        <v>49</v>
      </c>
      <c r="D114" s="117">
        <v>150</v>
      </c>
      <c r="E114" s="117">
        <v>250</v>
      </c>
      <c r="F114" s="117">
        <v>3150</v>
      </c>
      <c r="G114" s="117">
        <v>2000</v>
      </c>
      <c r="H114" s="23"/>
    </row>
    <row r="115" spans="1:8" s="24" customFormat="1" ht="17.399999999999999" customHeight="1" x14ac:dyDescent="0.25">
      <c r="A115" s="20">
        <v>114</v>
      </c>
      <c r="B115" s="21" t="s">
        <v>43</v>
      </c>
      <c r="C115" s="20" t="s">
        <v>49</v>
      </c>
      <c r="D115" s="117">
        <v>200</v>
      </c>
      <c r="E115" s="117">
        <v>200</v>
      </c>
      <c r="F115" s="117">
        <v>3800</v>
      </c>
      <c r="G115" s="117">
        <v>1500</v>
      </c>
      <c r="H115" s="23"/>
    </row>
    <row r="116" spans="1:8" s="24" customFormat="1" ht="17.399999999999999" customHeight="1" x14ac:dyDescent="0.25">
      <c r="A116" s="20">
        <v>115</v>
      </c>
      <c r="B116" s="21" t="s">
        <v>127</v>
      </c>
      <c r="C116" s="20" t="s">
        <v>49</v>
      </c>
      <c r="D116" s="117">
        <v>200</v>
      </c>
      <c r="E116" s="117">
        <v>175</v>
      </c>
      <c r="F116" s="117">
        <v>4000</v>
      </c>
      <c r="G116" s="117">
        <v>1200</v>
      </c>
      <c r="H116" s="23"/>
    </row>
    <row r="117" spans="1:8" s="24" customFormat="1" ht="17.399999999999999" customHeight="1" x14ac:dyDescent="0.25">
      <c r="A117" s="20">
        <v>116</v>
      </c>
      <c r="B117" s="21" t="s">
        <v>44</v>
      </c>
      <c r="C117" s="20" t="s">
        <v>49</v>
      </c>
      <c r="D117" s="117">
        <v>300</v>
      </c>
      <c r="E117" s="117">
        <v>275</v>
      </c>
      <c r="F117" s="117">
        <v>3990</v>
      </c>
      <c r="G117" s="117">
        <v>735</v>
      </c>
      <c r="H117" s="23" t="s">
        <v>362</v>
      </c>
    </row>
    <row r="118" spans="1:8" s="24" customFormat="1" ht="17.399999999999999" customHeight="1" x14ac:dyDescent="0.25">
      <c r="A118" s="20">
        <v>117</v>
      </c>
      <c r="B118" s="21" t="s">
        <v>128</v>
      </c>
      <c r="C118" s="20" t="s">
        <v>49</v>
      </c>
      <c r="D118" s="117">
        <v>330</v>
      </c>
      <c r="E118" s="117">
        <v>330</v>
      </c>
      <c r="F118" s="117">
        <v>6722</v>
      </c>
      <c r="G118" s="117">
        <v>2010</v>
      </c>
      <c r="H118" s="23"/>
    </row>
    <row r="119" spans="1:8" s="24" customFormat="1" ht="17.399999999999999" customHeight="1" x14ac:dyDescent="0.25">
      <c r="A119" s="20">
        <v>118</v>
      </c>
      <c r="B119" s="21" t="s">
        <v>48</v>
      </c>
      <c r="C119" s="20" t="s">
        <v>49</v>
      </c>
      <c r="D119" s="117">
        <v>165</v>
      </c>
      <c r="E119" s="117">
        <v>150</v>
      </c>
      <c r="F119" s="117">
        <v>3500</v>
      </c>
      <c r="G119" s="117">
        <v>1000</v>
      </c>
      <c r="H119" s="23"/>
    </row>
    <row r="120" spans="1:8" s="24" customFormat="1" ht="17.399999999999999" customHeight="1" x14ac:dyDescent="0.25">
      <c r="A120" s="20">
        <v>119</v>
      </c>
      <c r="B120" s="21" t="s">
        <v>46</v>
      </c>
      <c r="C120" s="20" t="s">
        <v>49</v>
      </c>
      <c r="D120" s="117">
        <v>250</v>
      </c>
      <c r="E120" s="117">
        <v>200</v>
      </c>
      <c r="F120" s="117">
        <v>4400</v>
      </c>
      <c r="G120" s="117">
        <v>1850</v>
      </c>
      <c r="H120" s="23"/>
    </row>
    <row r="121" spans="1:8" s="24" customFormat="1" ht="17.399999999999999" customHeight="1" x14ac:dyDescent="0.25">
      <c r="A121" s="20">
        <v>120</v>
      </c>
      <c r="B121" s="21" t="s">
        <v>129</v>
      </c>
      <c r="C121" s="20" t="s">
        <v>49</v>
      </c>
      <c r="D121" s="117">
        <v>204</v>
      </c>
      <c r="E121" s="117">
        <v>200</v>
      </c>
      <c r="F121" s="117">
        <v>3500</v>
      </c>
      <c r="G121" s="117">
        <v>1500</v>
      </c>
      <c r="H121" s="23"/>
    </row>
    <row r="122" spans="1:8" s="24" customFormat="1" ht="17.399999999999999" customHeight="1" x14ac:dyDescent="0.25">
      <c r="A122" s="20">
        <v>121</v>
      </c>
      <c r="B122" s="21" t="s">
        <v>131</v>
      </c>
      <c r="C122" s="20" t="s">
        <v>49</v>
      </c>
      <c r="D122" s="117">
        <v>150</v>
      </c>
      <c r="E122" s="117">
        <v>175</v>
      </c>
      <c r="F122" s="117">
        <v>4000</v>
      </c>
      <c r="G122" s="117">
        <v>1200</v>
      </c>
      <c r="H122" s="23"/>
    </row>
    <row r="123" spans="1:8" s="24" customFormat="1" ht="17.399999999999999" customHeight="1" x14ac:dyDescent="0.25">
      <c r="A123" s="20">
        <v>122</v>
      </c>
      <c r="B123" s="21" t="s">
        <v>132</v>
      </c>
      <c r="C123" s="20" t="s">
        <v>49</v>
      </c>
      <c r="D123" s="117">
        <v>180</v>
      </c>
      <c r="E123" s="117">
        <v>250</v>
      </c>
      <c r="F123" s="117">
        <v>4600</v>
      </c>
      <c r="G123" s="117">
        <v>1800</v>
      </c>
      <c r="H123" s="23"/>
    </row>
    <row r="124" spans="1:8" s="24" customFormat="1" ht="17.399999999999999" customHeight="1" x14ac:dyDescent="0.25">
      <c r="A124" s="20">
        <v>123</v>
      </c>
      <c r="B124" s="21" t="s">
        <v>133</v>
      </c>
      <c r="C124" s="20" t="s">
        <v>49</v>
      </c>
      <c r="D124" s="117">
        <v>150</v>
      </c>
      <c r="E124" s="117">
        <v>150</v>
      </c>
      <c r="F124" s="117">
        <v>2300</v>
      </c>
      <c r="G124" s="117">
        <v>900</v>
      </c>
      <c r="H124" s="23"/>
    </row>
    <row r="125" spans="1:8" s="24" customFormat="1" ht="17.399999999999999" customHeight="1" x14ac:dyDescent="0.25">
      <c r="A125" s="20">
        <v>124</v>
      </c>
      <c r="B125" s="21" t="s">
        <v>134</v>
      </c>
      <c r="C125" s="20" t="s">
        <v>49</v>
      </c>
      <c r="D125" s="117">
        <v>150</v>
      </c>
      <c r="E125" s="117">
        <v>200</v>
      </c>
      <c r="F125" s="117">
        <v>4000</v>
      </c>
      <c r="G125" s="117">
        <v>1600</v>
      </c>
      <c r="H125" s="23"/>
    </row>
    <row r="126" spans="1:8" s="24" customFormat="1" ht="17.399999999999999" customHeight="1" x14ac:dyDescent="0.25">
      <c r="A126" s="20">
        <v>125</v>
      </c>
      <c r="B126" s="21" t="s">
        <v>135</v>
      </c>
      <c r="C126" s="20" t="s">
        <v>49</v>
      </c>
      <c r="D126" s="117">
        <v>396</v>
      </c>
      <c r="E126" s="117">
        <v>200</v>
      </c>
      <c r="F126" s="117">
        <v>4000</v>
      </c>
      <c r="G126" s="117">
        <v>1600</v>
      </c>
      <c r="H126" s="23"/>
    </row>
    <row r="127" spans="1:8" s="24" customFormat="1" ht="17.399999999999999" customHeight="1" x14ac:dyDescent="0.25">
      <c r="A127" s="20">
        <v>126</v>
      </c>
      <c r="B127" s="21" t="s">
        <v>136</v>
      </c>
      <c r="C127" s="20" t="s">
        <v>49</v>
      </c>
      <c r="D127" s="117">
        <v>180</v>
      </c>
      <c r="E127" s="117">
        <v>200</v>
      </c>
      <c r="F127" s="117">
        <v>4000</v>
      </c>
      <c r="G127" s="117">
        <v>1500</v>
      </c>
      <c r="H127" s="23"/>
    </row>
    <row r="128" spans="1:8" s="24" customFormat="1" ht="17.399999999999999" customHeight="1" x14ac:dyDescent="0.25">
      <c r="A128" s="20">
        <v>127</v>
      </c>
      <c r="B128" s="21" t="s">
        <v>319</v>
      </c>
      <c r="C128" s="20" t="s">
        <v>49</v>
      </c>
      <c r="D128" s="117">
        <v>150</v>
      </c>
      <c r="E128" s="117">
        <v>200</v>
      </c>
      <c r="F128" s="117">
        <v>4500</v>
      </c>
      <c r="G128" s="117">
        <v>1000</v>
      </c>
      <c r="H128" s="23"/>
    </row>
    <row r="129" spans="1:8" s="24" customFormat="1" ht="17.399999999999999" customHeight="1" x14ac:dyDescent="0.25">
      <c r="A129" s="20">
        <v>128</v>
      </c>
      <c r="B129" s="21" t="s">
        <v>137</v>
      </c>
      <c r="C129" s="20" t="s">
        <v>49</v>
      </c>
      <c r="D129" s="117">
        <v>240</v>
      </c>
      <c r="E129" s="117">
        <v>180</v>
      </c>
      <c r="F129" s="117">
        <v>2500</v>
      </c>
      <c r="G129" s="117">
        <v>1200</v>
      </c>
      <c r="H129" s="23"/>
    </row>
    <row r="130" spans="1:8" s="24" customFormat="1" ht="17.399999999999999" customHeight="1" x14ac:dyDescent="0.25">
      <c r="A130" s="20">
        <v>129</v>
      </c>
      <c r="B130" s="21" t="s">
        <v>32</v>
      </c>
      <c r="C130" s="20" t="s">
        <v>49</v>
      </c>
      <c r="D130" s="117">
        <v>413</v>
      </c>
      <c r="E130" s="117">
        <v>250</v>
      </c>
      <c r="F130" s="117">
        <v>4240</v>
      </c>
      <c r="G130" s="117">
        <v>2438</v>
      </c>
      <c r="H130" s="23"/>
    </row>
    <row r="131" spans="1:8" s="24" customFormat="1" ht="17.399999999999999" customHeight="1" x14ac:dyDescent="0.25">
      <c r="A131" s="20">
        <v>130</v>
      </c>
      <c r="B131" s="21" t="s">
        <v>138</v>
      </c>
      <c r="C131" s="20" t="s">
        <v>49</v>
      </c>
      <c r="D131" s="117">
        <v>300</v>
      </c>
      <c r="E131" s="117">
        <v>200</v>
      </c>
      <c r="F131" s="117">
        <v>2700</v>
      </c>
      <c r="G131" s="117">
        <v>1000</v>
      </c>
      <c r="H131" s="23"/>
    </row>
    <row r="132" spans="1:8" s="24" customFormat="1" ht="17.399999999999999" customHeight="1" x14ac:dyDescent="0.25">
      <c r="A132" s="20">
        <v>131</v>
      </c>
      <c r="B132" s="21" t="s">
        <v>139</v>
      </c>
      <c r="C132" s="20" t="s">
        <v>49</v>
      </c>
      <c r="D132" s="117">
        <v>170</v>
      </c>
      <c r="E132" s="117">
        <v>150</v>
      </c>
      <c r="F132" s="117">
        <v>2500</v>
      </c>
      <c r="G132" s="117">
        <v>930</v>
      </c>
      <c r="H132" s="23"/>
    </row>
    <row r="133" spans="1:8" s="24" customFormat="1" ht="17.399999999999999" customHeight="1" x14ac:dyDescent="0.25">
      <c r="A133" s="20">
        <v>132</v>
      </c>
      <c r="B133" s="21" t="s">
        <v>33</v>
      </c>
      <c r="C133" s="20" t="s">
        <v>49</v>
      </c>
      <c r="D133" s="117">
        <v>180</v>
      </c>
      <c r="E133" s="117">
        <v>200</v>
      </c>
      <c r="F133" s="117">
        <v>3000</v>
      </c>
      <c r="G133" s="117">
        <v>2000</v>
      </c>
      <c r="H133" s="23"/>
    </row>
    <row r="134" spans="1:8" s="24" customFormat="1" ht="17.399999999999999" customHeight="1" x14ac:dyDescent="0.25">
      <c r="A134" s="20">
        <v>133</v>
      </c>
      <c r="B134" s="21" t="s">
        <v>140</v>
      </c>
      <c r="C134" s="20" t="s">
        <v>49</v>
      </c>
      <c r="D134" s="117">
        <v>413</v>
      </c>
      <c r="E134" s="117">
        <v>200</v>
      </c>
      <c r="F134" s="117">
        <v>3000</v>
      </c>
      <c r="G134" s="117">
        <v>2300</v>
      </c>
      <c r="H134" s="23" t="s">
        <v>412</v>
      </c>
    </row>
    <row r="135" spans="1:8" s="24" customFormat="1" ht="17.399999999999999" customHeight="1" x14ac:dyDescent="0.25">
      <c r="A135" s="20">
        <v>134</v>
      </c>
      <c r="B135" s="21" t="s">
        <v>60</v>
      </c>
      <c r="C135" s="20" t="s">
        <v>49</v>
      </c>
      <c r="D135" s="117">
        <v>375</v>
      </c>
      <c r="E135" s="117">
        <v>200</v>
      </c>
      <c r="F135" s="117">
        <v>3800</v>
      </c>
      <c r="G135" s="117">
        <v>2100</v>
      </c>
      <c r="H135" s="23"/>
    </row>
    <row r="136" spans="1:8" s="24" customFormat="1" ht="17.399999999999999" customHeight="1" x14ac:dyDescent="0.25">
      <c r="A136" s="20">
        <v>135</v>
      </c>
      <c r="B136" s="21" t="s">
        <v>142</v>
      </c>
      <c r="C136" s="20" t="s">
        <v>49</v>
      </c>
      <c r="D136" s="117">
        <v>180</v>
      </c>
      <c r="E136" s="117">
        <v>120</v>
      </c>
      <c r="F136" s="117">
        <v>2640</v>
      </c>
      <c r="G136" s="117">
        <v>900</v>
      </c>
      <c r="H136" s="23"/>
    </row>
    <row r="137" spans="1:8" s="24" customFormat="1" ht="17.399999999999999" customHeight="1" x14ac:dyDescent="0.25">
      <c r="A137" s="20">
        <v>136</v>
      </c>
      <c r="B137" s="21" t="s">
        <v>62</v>
      </c>
      <c r="C137" s="20" t="s">
        <v>49</v>
      </c>
      <c r="D137" s="117">
        <v>200</v>
      </c>
      <c r="E137" s="117">
        <v>198</v>
      </c>
      <c r="F137" s="117">
        <v>4000</v>
      </c>
      <c r="G137" s="117">
        <v>1400</v>
      </c>
      <c r="H137" s="23"/>
    </row>
    <row r="138" spans="1:8" s="24" customFormat="1" ht="17.399999999999999" customHeight="1" x14ac:dyDescent="0.25">
      <c r="A138" s="20">
        <v>137</v>
      </c>
      <c r="B138" s="21" t="s">
        <v>141</v>
      </c>
      <c r="C138" s="20" t="s">
        <v>49</v>
      </c>
      <c r="D138" s="117">
        <v>170</v>
      </c>
      <c r="E138" s="117">
        <v>100</v>
      </c>
      <c r="F138" s="117">
        <v>3000</v>
      </c>
      <c r="G138" s="117">
        <v>1200</v>
      </c>
      <c r="H138" s="23"/>
    </row>
  </sheetData>
  <autoFilter ref="A1:K138" xr:uid="{00000000-0009-0000-0000-000001000000}"/>
  <phoneticPr fontId="20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5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13" sqref="O13"/>
    </sheetView>
  </sheetViews>
  <sheetFormatPr defaultColWidth="8.8984375" defaultRowHeight="20.25" customHeight="1" x14ac:dyDescent="0.25"/>
  <cols>
    <col min="1" max="1" width="4.19921875" style="1" bestFit="1" customWidth="1"/>
    <col min="2" max="2" width="8.3984375" style="1" customWidth="1"/>
    <col min="3" max="3" width="12.09765625" style="1" customWidth="1"/>
    <col min="4" max="4" width="7.19921875" style="7" customWidth="1"/>
    <col min="5" max="5" width="12.8984375" style="7" customWidth="1"/>
    <col min="6" max="8" width="6.69921875" style="7" customWidth="1"/>
    <col min="9" max="11" width="7.796875" style="7" bestFit="1" customWidth="1"/>
    <col min="12" max="12" width="10.69921875" style="7" customWidth="1"/>
    <col min="13" max="13" width="9.19921875" style="2" customWidth="1"/>
    <col min="14" max="16384" width="8.8984375" style="2"/>
  </cols>
  <sheetData>
    <row r="1" spans="1:17" ht="20.25" customHeight="1" thickTop="1" x14ac:dyDescent="0.25">
      <c r="A1" s="8" t="s">
        <v>70</v>
      </c>
      <c r="B1" s="8" t="s">
        <v>190</v>
      </c>
      <c r="C1" s="8" t="s">
        <v>191</v>
      </c>
      <c r="D1" s="8" t="s">
        <v>190</v>
      </c>
      <c r="E1" s="8" t="s">
        <v>192</v>
      </c>
      <c r="F1" s="8" t="s">
        <v>193</v>
      </c>
      <c r="G1" s="8" t="s">
        <v>194</v>
      </c>
      <c r="H1" s="8" t="s">
        <v>195</v>
      </c>
      <c r="I1" s="8" t="s">
        <v>196</v>
      </c>
      <c r="J1" s="8" t="s">
        <v>197</v>
      </c>
      <c r="K1" s="8" t="s">
        <v>198</v>
      </c>
      <c r="L1" s="8" t="s">
        <v>199</v>
      </c>
      <c r="N1" s="9" t="s">
        <v>389</v>
      </c>
      <c r="O1" s="10" t="s">
        <v>194</v>
      </c>
      <c r="P1" s="10" t="s">
        <v>195</v>
      </c>
      <c r="Q1" s="11" t="s">
        <v>196</v>
      </c>
    </row>
    <row r="2" spans="1:17" ht="20.25" customHeight="1" x14ac:dyDescent="0.25">
      <c r="A2" s="167">
        <v>1</v>
      </c>
      <c r="B2" s="167" t="s">
        <v>207</v>
      </c>
      <c r="C2" s="168" t="s">
        <v>209</v>
      </c>
      <c r="D2" s="169" t="s">
        <v>200</v>
      </c>
      <c r="E2" s="167" t="s">
        <v>201</v>
      </c>
      <c r="F2" s="167" t="s">
        <v>49</v>
      </c>
      <c r="G2" s="167">
        <f t="shared" ref="G2:G33" si="0">VLOOKUP($D2,$N$2:$Q$5,2,0)</f>
        <v>30</v>
      </c>
      <c r="H2" s="167">
        <f t="shared" ref="H2:H33" si="1">VLOOKUP($D2,$N$2:$Q$5,3,0)</f>
        <v>176</v>
      </c>
      <c r="I2" s="167">
        <f t="shared" ref="I2:I33" si="2">VLOOKUP($D2,$N$2:$Q$5,4,0)</f>
        <v>81</v>
      </c>
      <c r="J2" s="167">
        <f>VLOOKUP(F2,'KOTRA 기준단가'!$J$1:$K$7,2,0)</f>
        <v>1400</v>
      </c>
      <c r="K2" s="170">
        <f t="shared" ref="K2:K65" si="3">(G2+H2+I2)*J2</f>
        <v>401800</v>
      </c>
      <c r="L2" s="170">
        <f t="shared" ref="L2:L65" si="4">J2*H2</f>
        <v>246400</v>
      </c>
      <c r="N2" s="14" t="s">
        <v>200</v>
      </c>
      <c r="O2" s="3">
        <v>30</v>
      </c>
      <c r="P2" s="3">
        <v>176</v>
      </c>
      <c r="Q2" s="4">
        <v>81</v>
      </c>
    </row>
    <row r="3" spans="1:17" ht="20.25" customHeight="1" x14ac:dyDescent="0.25">
      <c r="A3" s="167">
        <v>2</v>
      </c>
      <c r="B3" s="167" t="s">
        <v>213</v>
      </c>
      <c r="C3" s="168" t="s">
        <v>215</v>
      </c>
      <c r="D3" s="169" t="s">
        <v>200</v>
      </c>
      <c r="E3" s="167" t="s">
        <v>17</v>
      </c>
      <c r="F3" s="167" t="s">
        <v>49</v>
      </c>
      <c r="G3" s="167">
        <f t="shared" si="0"/>
        <v>30</v>
      </c>
      <c r="H3" s="167">
        <f t="shared" si="1"/>
        <v>176</v>
      </c>
      <c r="I3" s="167">
        <f t="shared" si="2"/>
        <v>81</v>
      </c>
      <c r="J3" s="167">
        <f>VLOOKUP(F3,'KOTRA 기준단가'!$J$1:$K$7,2,0)</f>
        <v>1400</v>
      </c>
      <c r="K3" s="170">
        <f t="shared" si="3"/>
        <v>401800</v>
      </c>
      <c r="L3" s="170">
        <f t="shared" si="4"/>
        <v>246400</v>
      </c>
      <c r="N3" s="12" t="s">
        <v>202</v>
      </c>
      <c r="O3" s="3">
        <v>30</v>
      </c>
      <c r="P3" s="3">
        <v>137</v>
      </c>
      <c r="Q3" s="4">
        <v>59</v>
      </c>
    </row>
    <row r="4" spans="1:17" ht="20.25" customHeight="1" x14ac:dyDescent="0.25">
      <c r="A4" s="167">
        <v>3</v>
      </c>
      <c r="B4" s="167" t="s">
        <v>222</v>
      </c>
      <c r="C4" s="168" t="s">
        <v>238</v>
      </c>
      <c r="D4" s="169" t="s">
        <v>200</v>
      </c>
      <c r="E4" s="167" t="s">
        <v>22</v>
      </c>
      <c r="F4" s="167" t="s">
        <v>49</v>
      </c>
      <c r="G4" s="167">
        <f t="shared" si="0"/>
        <v>30</v>
      </c>
      <c r="H4" s="167">
        <f t="shared" si="1"/>
        <v>176</v>
      </c>
      <c r="I4" s="167">
        <f t="shared" si="2"/>
        <v>81</v>
      </c>
      <c r="J4" s="167">
        <f>VLOOKUP(F4,'KOTRA 기준단가'!$J$1:$K$7,2,0)</f>
        <v>1400</v>
      </c>
      <c r="K4" s="170">
        <f t="shared" si="3"/>
        <v>401800</v>
      </c>
      <c r="L4" s="170">
        <f t="shared" si="4"/>
        <v>246400</v>
      </c>
      <c r="N4" s="13" t="s">
        <v>203</v>
      </c>
      <c r="O4" s="3">
        <v>30</v>
      </c>
      <c r="P4" s="3">
        <v>106</v>
      </c>
      <c r="Q4" s="4">
        <v>44</v>
      </c>
    </row>
    <row r="5" spans="1:17" ht="20.25" customHeight="1" thickBot="1" x14ac:dyDescent="0.3">
      <c r="A5" s="167">
        <v>4</v>
      </c>
      <c r="B5" s="167" t="s">
        <v>213</v>
      </c>
      <c r="C5" s="168" t="s">
        <v>215</v>
      </c>
      <c r="D5" s="169" t="s">
        <v>200</v>
      </c>
      <c r="E5" s="167" t="s">
        <v>69</v>
      </c>
      <c r="F5" s="167" t="s">
        <v>49</v>
      </c>
      <c r="G5" s="167">
        <f t="shared" si="0"/>
        <v>30</v>
      </c>
      <c r="H5" s="167">
        <f t="shared" si="1"/>
        <v>176</v>
      </c>
      <c r="I5" s="167">
        <f t="shared" si="2"/>
        <v>81</v>
      </c>
      <c r="J5" s="167">
        <f>VLOOKUP(F5,'KOTRA 기준단가'!$J$1:$K$7,2,0)</f>
        <v>1400</v>
      </c>
      <c r="K5" s="170">
        <f t="shared" si="3"/>
        <v>401800</v>
      </c>
      <c r="L5" s="170">
        <f t="shared" si="4"/>
        <v>246400</v>
      </c>
      <c r="N5" s="15" t="s">
        <v>204</v>
      </c>
      <c r="O5" s="5">
        <v>30</v>
      </c>
      <c r="P5" s="5">
        <v>81</v>
      </c>
      <c r="Q5" s="6">
        <v>37</v>
      </c>
    </row>
    <row r="6" spans="1:17" ht="20.25" customHeight="1" thickTop="1" x14ac:dyDescent="0.25">
      <c r="A6" s="167">
        <v>5</v>
      </c>
      <c r="B6" s="167" t="s">
        <v>222</v>
      </c>
      <c r="C6" s="168" t="s">
        <v>232</v>
      </c>
      <c r="D6" s="169" t="s">
        <v>200</v>
      </c>
      <c r="E6" s="167" t="s">
        <v>32</v>
      </c>
      <c r="F6" s="167" t="s">
        <v>49</v>
      </c>
      <c r="G6" s="167">
        <f t="shared" si="0"/>
        <v>30</v>
      </c>
      <c r="H6" s="167">
        <f t="shared" si="1"/>
        <v>176</v>
      </c>
      <c r="I6" s="167">
        <f t="shared" si="2"/>
        <v>81</v>
      </c>
      <c r="J6" s="167">
        <f>VLOOKUP(F6,'KOTRA 기준단가'!$J$1:$K$7,2,0)</f>
        <v>1400</v>
      </c>
      <c r="K6" s="170">
        <f t="shared" si="3"/>
        <v>401800</v>
      </c>
      <c r="L6" s="170">
        <f t="shared" si="4"/>
        <v>246400</v>
      </c>
    </row>
    <row r="7" spans="1:17" ht="20.25" customHeight="1" x14ac:dyDescent="0.25">
      <c r="A7" s="167">
        <v>6</v>
      </c>
      <c r="B7" s="167" t="s">
        <v>213</v>
      </c>
      <c r="C7" s="168" t="s">
        <v>215</v>
      </c>
      <c r="D7" s="169" t="s">
        <v>200</v>
      </c>
      <c r="E7" s="167" t="s">
        <v>18</v>
      </c>
      <c r="F7" s="167" t="s">
        <v>49</v>
      </c>
      <c r="G7" s="167">
        <f t="shared" si="0"/>
        <v>30</v>
      </c>
      <c r="H7" s="167">
        <f t="shared" si="1"/>
        <v>176</v>
      </c>
      <c r="I7" s="167">
        <f t="shared" si="2"/>
        <v>81</v>
      </c>
      <c r="J7" s="167">
        <f>VLOOKUP(F7,'KOTRA 기준단가'!$J$1:$K$7,2,0)</f>
        <v>1400</v>
      </c>
      <c r="K7" s="170">
        <f t="shared" si="3"/>
        <v>401800</v>
      </c>
      <c r="L7" s="170">
        <f t="shared" si="4"/>
        <v>246400</v>
      </c>
    </row>
    <row r="8" spans="1:17" ht="20.25" customHeight="1" x14ac:dyDescent="0.25">
      <c r="A8" s="167">
        <v>7</v>
      </c>
      <c r="B8" s="167" t="s">
        <v>213</v>
      </c>
      <c r="C8" s="168" t="s">
        <v>215</v>
      </c>
      <c r="D8" s="169" t="s">
        <v>200</v>
      </c>
      <c r="E8" s="167" t="s">
        <v>334</v>
      </c>
      <c r="F8" s="167" t="s">
        <v>49</v>
      </c>
      <c r="G8" s="167">
        <f t="shared" si="0"/>
        <v>30</v>
      </c>
      <c r="H8" s="167">
        <f t="shared" si="1"/>
        <v>176</v>
      </c>
      <c r="I8" s="167">
        <f t="shared" si="2"/>
        <v>81</v>
      </c>
      <c r="J8" s="167">
        <f>VLOOKUP(F8,'KOTRA 기준단가'!$J$1:$K$7,2,0)</f>
        <v>1400</v>
      </c>
      <c r="K8" s="170">
        <f t="shared" si="3"/>
        <v>401800</v>
      </c>
      <c r="L8" s="170">
        <f t="shared" si="4"/>
        <v>246400</v>
      </c>
    </row>
    <row r="9" spans="1:17" ht="20.25" customHeight="1" x14ac:dyDescent="0.25">
      <c r="A9" s="167">
        <v>8</v>
      </c>
      <c r="B9" s="167" t="s">
        <v>222</v>
      </c>
      <c r="C9" s="168" t="s">
        <v>297</v>
      </c>
      <c r="D9" s="169" t="s">
        <v>200</v>
      </c>
      <c r="E9" s="167" t="s">
        <v>24</v>
      </c>
      <c r="F9" s="167" t="s">
        <v>49</v>
      </c>
      <c r="G9" s="167">
        <f t="shared" si="0"/>
        <v>30</v>
      </c>
      <c r="H9" s="167">
        <f t="shared" si="1"/>
        <v>176</v>
      </c>
      <c r="I9" s="167">
        <f t="shared" si="2"/>
        <v>81</v>
      </c>
      <c r="J9" s="167">
        <f>VLOOKUP(F9,'KOTRA 기준단가'!$J$1:$K$7,2,0)</f>
        <v>1400</v>
      </c>
      <c r="K9" s="170">
        <f t="shared" si="3"/>
        <v>401800</v>
      </c>
      <c r="L9" s="170">
        <f t="shared" si="4"/>
        <v>246400</v>
      </c>
    </row>
    <row r="10" spans="1:17" ht="20.25" customHeight="1" x14ac:dyDescent="0.25">
      <c r="A10" s="167">
        <v>9</v>
      </c>
      <c r="B10" s="167" t="s">
        <v>207</v>
      </c>
      <c r="C10" s="168" t="s">
        <v>388</v>
      </c>
      <c r="D10" s="169" t="s">
        <v>200</v>
      </c>
      <c r="E10" s="167" t="s">
        <v>29</v>
      </c>
      <c r="F10" s="167" t="s">
        <v>49</v>
      </c>
      <c r="G10" s="167">
        <f t="shared" si="0"/>
        <v>30</v>
      </c>
      <c r="H10" s="167">
        <f t="shared" si="1"/>
        <v>176</v>
      </c>
      <c r="I10" s="167">
        <f t="shared" si="2"/>
        <v>81</v>
      </c>
      <c r="J10" s="167">
        <f>VLOOKUP(F10,'KOTRA 기준단가'!$J$1:$K$7,2,0)</f>
        <v>1400</v>
      </c>
      <c r="K10" s="170">
        <f t="shared" si="3"/>
        <v>401800</v>
      </c>
      <c r="L10" s="170">
        <f t="shared" si="4"/>
        <v>246400</v>
      </c>
    </row>
    <row r="11" spans="1:17" ht="20.25" customHeight="1" x14ac:dyDescent="0.25">
      <c r="A11" s="167">
        <v>10</v>
      </c>
      <c r="B11" s="167" t="s">
        <v>222</v>
      </c>
      <c r="C11" s="168" t="s">
        <v>235</v>
      </c>
      <c r="D11" s="169" t="s">
        <v>200</v>
      </c>
      <c r="E11" s="167" t="s">
        <v>205</v>
      </c>
      <c r="F11" s="167" t="s">
        <v>49</v>
      </c>
      <c r="G11" s="167">
        <f t="shared" si="0"/>
        <v>30</v>
      </c>
      <c r="H11" s="167">
        <f t="shared" si="1"/>
        <v>176</v>
      </c>
      <c r="I11" s="167">
        <f t="shared" si="2"/>
        <v>81</v>
      </c>
      <c r="J11" s="167">
        <f>VLOOKUP(F11,'KOTRA 기준단가'!$J$1:$K$7,2,0)</f>
        <v>1400</v>
      </c>
      <c r="K11" s="170">
        <f t="shared" si="3"/>
        <v>401800</v>
      </c>
      <c r="L11" s="170">
        <f t="shared" si="4"/>
        <v>246400</v>
      </c>
    </row>
    <row r="12" spans="1:17" ht="20.25" customHeight="1" x14ac:dyDescent="0.25">
      <c r="A12" s="167">
        <v>11</v>
      </c>
      <c r="B12" s="167" t="s">
        <v>207</v>
      </c>
      <c r="C12" s="168" t="s">
        <v>298</v>
      </c>
      <c r="D12" s="169" t="s">
        <v>200</v>
      </c>
      <c r="E12" s="167" t="s">
        <v>34</v>
      </c>
      <c r="F12" s="167" t="s">
        <v>49</v>
      </c>
      <c r="G12" s="167">
        <f t="shared" si="0"/>
        <v>30</v>
      </c>
      <c r="H12" s="167">
        <f t="shared" si="1"/>
        <v>176</v>
      </c>
      <c r="I12" s="167">
        <f t="shared" si="2"/>
        <v>81</v>
      </c>
      <c r="J12" s="167">
        <f>VLOOKUP(F12,'KOTRA 기준단가'!$J$1:$K$7,2,0)</f>
        <v>1400</v>
      </c>
      <c r="K12" s="170">
        <f t="shared" si="3"/>
        <v>401800</v>
      </c>
      <c r="L12" s="170">
        <f t="shared" si="4"/>
        <v>246400</v>
      </c>
    </row>
    <row r="13" spans="1:17" ht="20.25" customHeight="1" x14ac:dyDescent="0.25">
      <c r="A13" s="167">
        <v>12</v>
      </c>
      <c r="B13" s="167" t="s">
        <v>207</v>
      </c>
      <c r="C13" s="168" t="s">
        <v>262</v>
      </c>
      <c r="D13" s="171" t="s">
        <v>202</v>
      </c>
      <c r="E13" s="167" t="s">
        <v>206</v>
      </c>
      <c r="F13" s="167" t="s">
        <v>49</v>
      </c>
      <c r="G13" s="167">
        <f t="shared" si="0"/>
        <v>30</v>
      </c>
      <c r="H13" s="167">
        <f t="shared" si="1"/>
        <v>137</v>
      </c>
      <c r="I13" s="167">
        <f t="shared" si="2"/>
        <v>59</v>
      </c>
      <c r="J13" s="167">
        <f>VLOOKUP(F13,'KOTRA 기준단가'!$J$1:$K$7,2,0)</f>
        <v>1400</v>
      </c>
      <c r="K13" s="170">
        <f t="shared" si="3"/>
        <v>316400</v>
      </c>
      <c r="L13" s="170">
        <f t="shared" si="4"/>
        <v>191800</v>
      </c>
    </row>
    <row r="14" spans="1:17" ht="20.25" customHeight="1" x14ac:dyDescent="0.25">
      <c r="A14" s="167">
        <v>13</v>
      </c>
      <c r="B14" s="167" t="s">
        <v>270</v>
      </c>
      <c r="C14" s="167" t="s">
        <v>335</v>
      </c>
      <c r="D14" s="171" t="s">
        <v>202</v>
      </c>
      <c r="E14" s="167" t="s">
        <v>336</v>
      </c>
      <c r="F14" s="167" t="s">
        <v>49</v>
      </c>
      <c r="G14" s="167">
        <f t="shared" si="0"/>
        <v>30</v>
      </c>
      <c r="H14" s="167">
        <f t="shared" si="1"/>
        <v>137</v>
      </c>
      <c r="I14" s="167">
        <f t="shared" si="2"/>
        <v>59</v>
      </c>
      <c r="J14" s="167">
        <f>VLOOKUP(F14,'KOTRA 기준단가'!$J$1:$K$7,2,0)</f>
        <v>1400</v>
      </c>
      <c r="K14" s="170">
        <f t="shared" si="3"/>
        <v>316400</v>
      </c>
      <c r="L14" s="170">
        <f t="shared" si="4"/>
        <v>191800</v>
      </c>
    </row>
    <row r="15" spans="1:17" ht="20.25" customHeight="1" x14ac:dyDescent="0.25">
      <c r="A15" s="167">
        <v>14</v>
      </c>
      <c r="B15" s="167" t="s">
        <v>270</v>
      </c>
      <c r="C15" s="167" t="s">
        <v>271</v>
      </c>
      <c r="D15" s="171" t="s">
        <v>202</v>
      </c>
      <c r="E15" s="167" t="s">
        <v>339</v>
      </c>
      <c r="F15" s="167" t="s">
        <v>49</v>
      </c>
      <c r="G15" s="167">
        <f t="shared" si="0"/>
        <v>30</v>
      </c>
      <c r="H15" s="167">
        <f t="shared" si="1"/>
        <v>137</v>
      </c>
      <c r="I15" s="167">
        <f t="shared" si="2"/>
        <v>59</v>
      </c>
      <c r="J15" s="167">
        <f>VLOOKUP(F15,'KOTRA 기준단가'!$J$1:$K$7,2,0)</f>
        <v>1400</v>
      </c>
      <c r="K15" s="170">
        <f t="shared" si="3"/>
        <v>316400</v>
      </c>
      <c r="L15" s="170">
        <f t="shared" si="4"/>
        <v>191800</v>
      </c>
    </row>
    <row r="16" spans="1:17" ht="20.25" customHeight="1" x14ac:dyDescent="0.25">
      <c r="A16" s="167">
        <v>15</v>
      </c>
      <c r="B16" s="167" t="s">
        <v>270</v>
      </c>
      <c r="C16" s="167" t="s">
        <v>271</v>
      </c>
      <c r="D16" s="171" t="s">
        <v>202</v>
      </c>
      <c r="E16" s="167" t="s">
        <v>340</v>
      </c>
      <c r="F16" s="167" t="s">
        <v>49</v>
      </c>
      <c r="G16" s="167">
        <f t="shared" si="0"/>
        <v>30</v>
      </c>
      <c r="H16" s="167">
        <f t="shared" si="1"/>
        <v>137</v>
      </c>
      <c r="I16" s="167">
        <f t="shared" si="2"/>
        <v>59</v>
      </c>
      <c r="J16" s="167">
        <f>VLOOKUP(F16,'KOTRA 기준단가'!$J$1:$K$7,2,0)</f>
        <v>1400</v>
      </c>
      <c r="K16" s="170">
        <f t="shared" si="3"/>
        <v>316400</v>
      </c>
      <c r="L16" s="170">
        <f t="shared" si="4"/>
        <v>191800</v>
      </c>
    </row>
    <row r="17" spans="1:12" ht="20.25" customHeight="1" x14ac:dyDescent="0.25">
      <c r="A17" s="167">
        <v>16</v>
      </c>
      <c r="B17" s="167" t="s">
        <v>207</v>
      </c>
      <c r="C17" s="167" t="s">
        <v>208</v>
      </c>
      <c r="D17" s="171" t="s">
        <v>202</v>
      </c>
      <c r="E17" s="167" t="s">
        <v>341</v>
      </c>
      <c r="F17" s="167" t="s">
        <v>49</v>
      </c>
      <c r="G17" s="167">
        <f t="shared" si="0"/>
        <v>30</v>
      </c>
      <c r="H17" s="167">
        <f t="shared" si="1"/>
        <v>137</v>
      </c>
      <c r="I17" s="167">
        <f t="shared" si="2"/>
        <v>59</v>
      </c>
      <c r="J17" s="167">
        <f>VLOOKUP(F17,'KOTRA 기준단가'!$J$1:$K$7,2,0)</f>
        <v>1400</v>
      </c>
      <c r="K17" s="170">
        <f t="shared" si="3"/>
        <v>316400</v>
      </c>
      <c r="L17" s="170">
        <f t="shared" si="4"/>
        <v>191800</v>
      </c>
    </row>
    <row r="18" spans="1:12" ht="20.25" customHeight="1" x14ac:dyDescent="0.25">
      <c r="A18" s="167">
        <v>17</v>
      </c>
      <c r="B18" s="167" t="s">
        <v>207</v>
      </c>
      <c r="C18" s="167" t="s">
        <v>208</v>
      </c>
      <c r="D18" s="171" t="s">
        <v>202</v>
      </c>
      <c r="E18" s="167" t="s">
        <v>342</v>
      </c>
      <c r="F18" s="167" t="s">
        <v>49</v>
      </c>
      <c r="G18" s="167">
        <f t="shared" si="0"/>
        <v>30</v>
      </c>
      <c r="H18" s="167">
        <f t="shared" si="1"/>
        <v>137</v>
      </c>
      <c r="I18" s="167">
        <f t="shared" si="2"/>
        <v>59</v>
      </c>
      <c r="J18" s="167">
        <f>VLOOKUP(F18,'KOTRA 기준단가'!$J$1:$K$7,2,0)</f>
        <v>1400</v>
      </c>
      <c r="K18" s="170">
        <f t="shared" si="3"/>
        <v>316400</v>
      </c>
      <c r="L18" s="170">
        <f t="shared" si="4"/>
        <v>191800</v>
      </c>
    </row>
    <row r="19" spans="1:12" ht="20.25" customHeight="1" x14ac:dyDescent="0.25">
      <c r="A19" s="167">
        <v>18</v>
      </c>
      <c r="B19" s="167" t="s">
        <v>207</v>
      </c>
      <c r="C19" s="167" t="s">
        <v>208</v>
      </c>
      <c r="D19" s="171" t="s">
        <v>202</v>
      </c>
      <c r="E19" s="167" t="s">
        <v>343</v>
      </c>
      <c r="F19" s="167" t="s">
        <v>49</v>
      </c>
      <c r="G19" s="167">
        <f t="shared" si="0"/>
        <v>30</v>
      </c>
      <c r="H19" s="167">
        <f t="shared" si="1"/>
        <v>137</v>
      </c>
      <c r="I19" s="167">
        <f t="shared" si="2"/>
        <v>59</v>
      </c>
      <c r="J19" s="167">
        <f>VLOOKUP(F19,'KOTRA 기준단가'!$J$1:$K$7,2,0)</f>
        <v>1400</v>
      </c>
      <c r="K19" s="170">
        <f t="shared" si="3"/>
        <v>316400</v>
      </c>
      <c r="L19" s="170">
        <f t="shared" si="4"/>
        <v>191800</v>
      </c>
    </row>
    <row r="20" spans="1:12" ht="20.25" customHeight="1" x14ac:dyDescent="0.25">
      <c r="A20" s="167">
        <v>19</v>
      </c>
      <c r="B20" s="167" t="s">
        <v>207</v>
      </c>
      <c r="C20" s="167" t="s">
        <v>208</v>
      </c>
      <c r="D20" s="171" t="s">
        <v>202</v>
      </c>
      <c r="E20" s="167" t="s">
        <v>386</v>
      </c>
      <c r="F20" s="167" t="s">
        <v>49</v>
      </c>
      <c r="G20" s="167">
        <f t="shared" si="0"/>
        <v>30</v>
      </c>
      <c r="H20" s="167">
        <f t="shared" si="1"/>
        <v>137</v>
      </c>
      <c r="I20" s="167">
        <f t="shared" si="2"/>
        <v>59</v>
      </c>
      <c r="J20" s="167">
        <f>VLOOKUP(F20,'KOTRA 기준단가'!$J$1:$K$7,2,0)</f>
        <v>1400</v>
      </c>
      <c r="K20" s="170">
        <f t="shared" si="3"/>
        <v>316400</v>
      </c>
      <c r="L20" s="170">
        <f t="shared" si="4"/>
        <v>191800</v>
      </c>
    </row>
    <row r="21" spans="1:12" ht="20.25" customHeight="1" x14ac:dyDescent="0.25">
      <c r="A21" s="167">
        <v>20</v>
      </c>
      <c r="B21" s="167" t="s">
        <v>207</v>
      </c>
      <c r="C21" s="167" t="s">
        <v>208</v>
      </c>
      <c r="D21" s="171" t="s">
        <v>202</v>
      </c>
      <c r="E21" s="167" t="s">
        <v>387</v>
      </c>
      <c r="F21" s="167" t="s">
        <v>49</v>
      </c>
      <c r="G21" s="167">
        <f t="shared" si="0"/>
        <v>30</v>
      </c>
      <c r="H21" s="167">
        <f t="shared" si="1"/>
        <v>137</v>
      </c>
      <c r="I21" s="167">
        <f t="shared" si="2"/>
        <v>59</v>
      </c>
      <c r="J21" s="167">
        <f>VLOOKUP(F21,'KOTRA 기준단가'!$J$1:$K$7,2,0)</f>
        <v>1400</v>
      </c>
      <c r="K21" s="170">
        <f t="shared" si="3"/>
        <v>316400</v>
      </c>
      <c r="L21" s="170">
        <f t="shared" si="4"/>
        <v>191800</v>
      </c>
    </row>
    <row r="22" spans="1:12" ht="20.25" customHeight="1" x14ac:dyDescent="0.25">
      <c r="A22" s="167">
        <v>21</v>
      </c>
      <c r="B22" s="167" t="s">
        <v>207</v>
      </c>
      <c r="C22" s="167" t="s">
        <v>209</v>
      </c>
      <c r="D22" s="171" t="s">
        <v>202</v>
      </c>
      <c r="E22" s="167" t="s">
        <v>210</v>
      </c>
      <c r="F22" s="167" t="s">
        <v>49</v>
      </c>
      <c r="G22" s="167">
        <f t="shared" si="0"/>
        <v>30</v>
      </c>
      <c r="H22" s="167">
        <f t="shared" si="1"/>
        <v>137</v>
      </c>
      <c r="I22" s="167">
        <f t="shared" si="2"/>
        <v>59</v>
      </c>
      <c r="J22" s="167">
        <f>VLOOKUP(F22,'KOTRA 기준단가'!$J$1:$K$7,2,0)</f>
        <v>1400</v>
      </c>
      <c r="K22" s="170">
        <f t="shared" si="3"/>
        <v>316400</v>
      </c>
      <c r="L22" s="170">
        <f t="shared" si="4"/>
        <v>191800</v>
      </c>
    </row>
    <row r="23" spans="1:12" ht="20.25" customHeight="1" x14ac:dyDescent="0.25">
      <c r="A23" s="167">
        <v>22</v>
      </c>
      <c r="B23" s="167" t="s">
        <v>207</v>
      </c>
      <c r="C23" s="167" t="s">
        <v>209</v>
      </c>
      <c r="D23" s="171" t="s">
        <v>202</v>
      </c>
      <c r="E23" s="167" t="s">
        <v>211</v>
      </c>
      <c r="F23" s="167" t="s">
        <v>49</v>
      </c>
      <c r="G23" s="167">
        <f t="shared" si="0"/>
        <v>30</v>
      </c>
      <c r="H23" s="167">
        <f t="shared" si="1"/>
        <v>137</v>
      </c>
      <c r="I23" s="167">
        <f t="shared" si="2"/>
        <v>59</v>
      </c>
      <c r="J23" s="167">
        <f>VLOOKUP(F23,'KOTRA 기준단가'!$J$1:$K$7,2,0)</f>
        <v>1400</v>
      </c>
      <c r="K23" s="170">
        <f t="shared" si="3"/>
        <v>316400</v>
      </c>
      <c r="L23" s="170">
        <f t="shared" si="4"/>
        <v>191800</v>
      </c>
    </row>
    <row r="24" spans="1:12" ht="20.25" customHeight="1" x14ac:dyDescent="0.25">
      <c r="A24" s="167">
        <v>23</v>
      </c>
      <c r="B24" s="167" t="s">
        <v>207</v>
      </c>
      <c r="C24" s="167" t="s">
        <v>209</v>
      </c>
      <c r="D24" s="171" t="s">
        <v>202</v>
      </c>
      <c r="E24" s="167" t="s">
        <v>344</v>
      </c>
      <c r="F24" s="167" t="s">
        <v>49</v>
      </c>
      <c r="G24" s="167">
        <f t="shared" si="0"/>
        <v>30</v>
      </c>
      <c r="H24" s="167">
        <f t="shared" si="1"/>
        <v>137</v>
      </c>
      <c r="I24" s="167">
        <f t="shared" si="2"/>
        <v>59</v>
      </c>
      <c r="J24" s="167">
        <f>VLOOKUP(F24,'KOTRA 기준단가'!$J$1:$K$7,2,0)</f>
        <v>1400</v>
      </c>
      <c r="K24" s="170">
        <f t="shared" si="3"/>
        <v>316400</v>
      </c>
      <c r="L24" s="170">
        <f t="shared" si="4"/>
        <v>191800</v>
      </c>
    </row>
    <row r="25" spans="1:12" ht="20.25" customHeight="1" x14ac:dyDescent="0.25">
      <c r="A25" s="167">
        <v>24</v>
      </c>
      <c r="B25" s="167" t="s">
        <v>207</v>
      </c>
      <c r="C25" s="167" t="s">
        <v>209</v>
      </c>
      <c r="D25" s="171" t="s">
        <v>202</v>
      </c>
      <c r="E25" s="167" t="s">
        <v>345</v>
      </c>
      <c r="F25" s="167" t="s">
        <v>49</v>
      </c>
      <c r="G25" s="167">
        <f t="shared" si="0"/>
        <v>30</v>
      </c>
      <c r="H25" s="167">
        <f t="shared" si="1"/>
        <v>137</v>
      </c>
      <c r="I25" s="167">
        <f t="shared" si="2"/>
        <v>59</v>
      </c>
      <c r="J25" s="167">
        <f>VLOOKUP(F25,'KOTRA 기준단가'!$J$1:$K$7,2,0)</f>
        <v>1400</v>
      </c>
      <c r="K25" s="170">
        <f t="shared" si="3"/>
        <v>316400</v>
      </c>
      <c r="L25" s="170">
        <f t="shared" si="4"/>
        <v>191800</v>
      </c>
    </row>
    <row r="26" spans="1:12" ht="20.25" customHeight="1" x14ac:dyDescent="0.25">
      <c r="A26" s="167">
        <v>25</v>
      </c>
      <c r="B26" s="167" t="s">
        <v>207</v>
      </c>
      <c r="C26" s="167" t="s">
        <v>212</v>
      </c>
      <c r="D26" s="171" t="s">
        <v>202</v>
      </c>
      <c r="E26" s="167" t="s">
        <v>346</v>
      </c>
      <c r="F26" s="167" t="s">
        <v>49</v>
      </c>
      <c r="G26" s="167">
        <f t="shared" si="0"/>
        <v>30</v>
      </c>
      <c r="H26" s="167">
        <f t="shared" si="1"/>
        <v>137</v>
      </c>
      <c r="I26" s="167">
        <f t="shared" si="2"/>
        <v>59</v>
      </c>
      <c r="J26" s="167">
        <f>VLOOKUP(F26,'KOTRA 기준단가'!$J$1:$K$7,2,0)</f>
        <v>1400</v>
      </c>
      <c r="K26" s="170">
        <f t="shared" si="3"/>
        <v>316400</v>
      </c>
      <c r="L26" s="170">
        <f t="shared" si="4"/>
        <v>191800</v>
      </c>
    </row>
    <row r="27" spans="1:12" ht="20.25" customHeight="1" x14ac:dyDescent="0.25">
      <c r="A27" s="167">
        <v>26</v>
      </c>
      <c r="B27" s="167" t="s">
        <v>270</v>
      </c>
      <c r="C27" s="167" t="s">
        <v>337</v>
      </c>
      <c r="D27" s="171" t="s">
        <v>202</v>
      </c>
      <c r="E27" s="167" t="s">
        <v>337</v>
      </c>
      <c r="F27" s="167" t="s">
        <v>49</v>
      </c>
      <c r="G27" s="167">
        <f t="shared" si="0"/>
        <v>30</v>
      </c>
      <c r="H27" s="167">
        <f t="shared" si="1"/>
        <v>137</v>
      </c>
      <c r="I27" s="167">
        <f t="shared" si="2"/>
        <v>59</v>
      </c>
      <c r="J27" s="167">
        <f>VLOOKUP(F27,'KOTRA 기준단가'!$J$1:$K$7,2,0)</f>
        <v>1400</v>
      </c>
      <c r="K27" s="170">
        <f t="shared" si="3"/>
        <v>316400</v>
      </c>
      <c r="L27" s="170">
        <f t="shared" si="4"/>
        <v>191800</v>
      </c>
    </row>
    <row r="28" spans="1:12" ht="20.25" customHeight="1" x14ac:dyDescent="0.25">
      <c r="A28" s="167">
        <v>27</v>
      </c>
      <c r="B28" s="167" t="s">
        <v>207</v>
      </c>
      <c r="C28" s="167" t="s">
        <v>299</v>
      </c>
      <c r="D28" s="171" t="s">
        <v>202</v>
      </c>
      <c r="E28" s="167" t="s">
        <v>408</v>
      </c>
      <c r="F28" s="167" t="s">
        <v>49</v>
      </c>
      <c r="G28" s="167">
        <f t="shared" si="0"/>
        <v>30</v>
      </c>
      <c r="H28" s="167">
        <f t="shared" si="1"/>
        <v>137</v>
      </c>
      <c r="I28" s="167">
        <f t="shared" si="2"/>
        <v>59</v>
      </c>
      <c r="J28" s="167">
        <f>VLOOKUP(F28,'KOTRA 기준단가'!$J$1:$K$7,2,0)</f>
        <v>1400</v>
      </c>
      <c r="K28" s="170">
        <f t="shared" si="3"/>
        <v>316400</v>
      </c>
      <c r="L28" s="170">
        <f t="shared" si="4"/>
        <v>191800</v>
      </c>
    </row>
    <row r="29" spans="1:12" ht="20.25" customHeight="1" x14ac:dyDescent="0.25">
      <c r="A29" s="167">
        <v>28</v>
      </c>
      <c r="B29" s="167" t="s">
        <v>270</v>
      </c>
      <c r="C29" s="167" t="s">
        <v>338</v>
      </c>
      <c r="D29" s="171" t="s">
        <v>202</v>
      </c>
      <c r="E29" s="167" t="s">
        <v>338</v>
      </c>
      <c r="F29" s="167" t="s">
        <v>49</v>
      </c>
      <c r="G29" s="167">
        <f t="shared" si="0"/>
        <v>30</v>
      </c>
      <c r="H29" s="167">
        <f t="shared" si="1"/>
        <v>137</v>
      </c>
      <c r="I29" s="167">
        <f t="shared" si="2"/>
        <v>59</v>
      </c>
      <c r="J29" s="167">
        <f>VLOOKUP(F29,'KOTRA 기준단가'!$J$1:$K$7,2,0)</f>
        <v>1400</v>
      </c>
      <c r="K29" s="170">
        <f t="shared" si="3"/>
        <v>316400</v>
      </c>
      <c r="L29" s="170">
        <f t="shared" si="4"/>
        <v>191800</v>
      </c>
    </row>
    <row r="30" spans="1:12" ht="20.25" customHeight="1" x14ac:dyDescent="0.25">
      <c r="A30" s="167">
        <v>29</v>
      </c>
      <c r="B30" s="167" t="s">
        <v>213</v>
      </c>
      <c r="C30" s="167" t="s">
        <v>214</v>
      </c>
      <c r="D30" s="171" t="s">
        <v>202</v>
      </c>
      <c r="E30" s="167" t="s">
        <v>347</v>
      </c>
      <c r="F30" s="167" t="s">
        <v>49</v>
      </c>
      <c r="G30" s="167">
        <f t="shared" si="0"/>
        <v>30</v>
      </c>
      <c r="H30" s="167">
        <f t="shared" si="1"/>
        <v>137</v>
      </c>
      <c r="I30" s="167">
        <f t="shared" si="2"/>
        <v>59</v>
      </c>
      <c r="J30" s="167">
        <f>VLOOKUP(F30,'KOTRA 기준단가'!$J$1:$K$7,2,0)</f>
        <v>1400</v>
      </c>
      <c r="K30" s="170">
        <f t="shared" si="3"/>
        <v>316400</v>
      </c>
      <c r="L30" s="170">
        <f t="shared" si="4"/>
        <v>191800</v>
      </c>
    </row>
    <row r="31" spans="1:12" ht="20.25" customHeight="1" x14ac:dyDescent="0.25">
      <c r="A31" s="167">
        <v>30</v>
      </c>
      <c r="B31" s="167" t="s">
        <v>213</v>
      </c>
      <c r="C31" s="167" t="s">
        <v>215</v>
      </c>
      <c r="D31" s="171" t="s">
        <v>202</v>
      </c>
      <c r="E31" s="172" t="s">
        <v>348</v>
      </c>
      <c r="F31" s="167" t="s">
        <v>49</v>
      </c>
      <c r="G31" s="167">
        <f t="shared" si="0"/>
        <v>30</v>
      </c>
      <c r="H31" s="167">
        <f t="shared" si="1"/>
        <v>137</v>
      </c>
      <c r="I31" s="167">
        <f t="shared" si="2"/>
        <v>59</v>
      </c>
      <c r="J31" s="167">
        <f>VLOOKUP(F31,'KOTRA 기준단가'!$J$1:$K$7,2,0)</f>
        <v>1400</v>
      </c>
      <c r="K31" s="170">
        <f t="shared" si="3"/>
        <v>316400</v>
      </c>
      <c r="L31" s="170">
        <f t="shared" si="4"/>
        <v>191800</v>
      </c>
    </row>
    <row r="32" spans="1:12" ht="20.25" customHeight="1" x14ac:dyDescent="0.25">
      <c r="A32" s="167">
        <v>31</v>
      </c>
      <c r="B32" s="167" t="s">
        <v>213</v>
      </c>
      <c r="C32" s="167" t="s">
        <v>215</v>
      </c>
      <c r="D32" s="171" t="s">
        <v>202</v>
      </c>
      <c r="E32" s="167" t="s">
        <v>349</v>
      </c>
      <c r="F32" s="167" t="s">
        <v>49</v>
      </c>
      <c r="G32" s="167">
        <f t="shared" si="0"/>
        <v>30</v>
      </c>
      <c r="H32" s="167">
        <f t="shared" si="1"/>
        <v>137</v>
      </c>
      <c r="I32" s="167">
        <f t="shared" si="2"/>
        <v>59</v>
      </c>
      <c r="J32" s="167">
        <f>VLOOKUP(F32,'KOTRA 기준단가'!$J$1:$K$7,2,0)</f>
        <v>1400</v>
      </c>
      <c r="K32" s="170">
        <f t="shared" si="3"/>
        <v>316400</v>
      </c>
      <c r="L32" s="170">
        <f t="shared" si="4"/>
        <v>191800</v>
      </c>
    </row>
    <row r="33" spans="1:12" ht="20.25" customHeight="1" x14ac:dyDescent="0.25">
      <c r="A33" s="167">
        <v>32</v>
      </c>
      <c r="B33" s="167" t="s">
        <v>213</v>
      </c>
      <c r="C33" s="167" t="s">
        <v>215</v>
      </c>
      <c r="D33" s="171" t="s">
        <v>202</v>
      </c>
      <c r="E33" s="167" t="s">
        <v>350</v>
      </c>
      <c r="F33" s="167" t="s">
        <v>49</v>
      </c>
      <c r="G33" s="167">
        <f t="shared" si="0"/>
        <v>30</v>
      </c>
      <c r="H33" s="167">
        <f t="shared" si="1"/>
        <v>137</v>
      </c>
      <c r="I33" s="167">
        <f t="shared" si="2"/>
        <v>59</v>
      </c>
      <c r="J33" s="167">
        <f>VLOOKUP(F33,'KOTRA 기준단가'!$J$1:$K$7,2,0)</f>
        <v>1400</v>
      </c>
      <c r="K33" s="170">
        <f t="shared" si="3"/>
        <v>316400</v>
      </c>
      <c r="L33" s="170">
        <f t="shared" si="4"/>
        <v>191800</v>
      </c>
    </row>
    <row r="34" spans="1:12" ht="20.25" customHeight="1" x14ac:dyDescent="0.25">
      <c r="A34" s="167">
        <v>33</v>
      </c>
      <c r="B34" s="167" t="s">
        <v>213</v>
      </c>
      <c r="C34" s="167" t="s">
        <v>215</v>
      </c>
      <c r="D34" s="171" t="s">
        <v>202</v>
      </c>
      <c r="E34" s="167" t="s">
        <v>216</v>
      </c>
      <c r="F34" s="167" t="s">
        <v>49</v>
      </c>
      <c r="G34" s="167">
        <f t="shared" ref="G34:G65" si="5">VLOOKUP($D34,$N$2:$Q$5,2,0)</f>
        <v>30</v>
      </c>
      <c r="H34" s="167">
        <f t="shared" ref="H34:H65" si="6">VLOOKUP($D34,$N$2:$Q$5,3,0)</f>
        <v>137</v>
      </c>
      <c r="I34" s="167">
        <f t="shared" ref="I34:I65" si="7">VLOOKUP($D34,$N$2:$Q$5,4,0)</f>
        <v>59</v>
      </c>
      <c r="J34" s="167">
        <f>VLOOKUP(F34,'KOTRA 기준단가'!$J$1:$K$7,2,0)</f>
        <v>1400</v>
      </c>
      <c r="K34" s="170">
        <f t="shared" si="3"/>
        <v>316400</v>
      </c>
      <c r="L34" s="170">
        <f t="shared" si="4"/>
        <v>191800</v>
      </c>
    </row>
    <row r="35" spans="1:12" ht="20.25" customHeight="1" x14ac:dyDescent="0.25">
      <c r="A35" s="167">
        <v>34</v>
      </c>
      <c r="B35" s="167" t="s">
        <v>213</v>
      </c>
      <c r="C35" s="167" t="s">
        <v>215</v>
      </c>
      <c r="D35" s="171" t="s">
        <v>202</v>
      </c>
      <c r="E35" s="167" t="s">
        <v>351</v>
      </c>
      <c r="F35" s="167" t="s">
        <v>49</v>
      </c>
      <c r="G35" s="167">
        <f t="shared" si="5"/>
        <v>30</v>
      </c>
      <c r="H35" s="167">
        <f t="shared" si="6"/>
        <v>137</v>
      </c>
      <c r="I35" s="167">
        <f t="shared" si="7"/>
        <v>59</v>
      </c>
      <c r="J35" s="167">
        <f>VLOOKUP(F35,'KOTRA 기준단가'!$J$1:$K$7,2,0)</f>
        <v>1400</v>
      </c>
      <c r="K35" s="170">
        <f t="shared" si="3"/>
        <v>316400</v>
      </c>
      <c r="L35" s="170">
        <f t="shared" si="4"/>
        <v>191800</v>
      </c>
    </row>
    <row r="36" spans="1:12" ht="20.25" customHeight="1" x14ac:dyDescent="0.25">
      <c r="A36" s="167">
        <v>35</v>
      </c>
      <c r="B36" s="167" t="s">
        <v>213</v>
      </c>
      <c r="C36" s="167" t="s">
        <v>215</v>
      </c>
      <c r="D36" s="171" t="s">
        <v>202</v>
      </c>
      <c r="E36" s="167" t="s">
        <v>352</v>
      </c>
      <c r="F36" s="167" t="s">
        <v>49</v>
      </c>
      <c r="G36" s="167">
        <f t="shared" si="5"/>
        <v>30</v>
      </c>
      <c r="H36" s="167">
        <f t="shared" si="6"/>
        <v>137</v>
      </c>
      <c r="I36" s="167">
        <f t="shared" si="7"/>
        <v>59</v>
      </c>
      <c r="J36" s="167">
        <f>VLOOKUP(F36,'KOTRA 기준단가'!$J$1:$K$7,2,0)</f>
        <v>1400</v>
      </c>
      <c r="K36" s="170">
        <f t="shared" si="3"/>
        <v>316400</v>
      </c>
      <c r="L36" s="170">
        <f t="shared" si="4"/>
        <v>191800</v>
      </c>
    </row>
    <row r="37" spans="1:12" ht="20.25" customHeight="1" x14ac:dyDescent="0.25">
      <c r="A37" s="167">
        <v>36</v>
      </c>
      <c r="B37" s="167" t="s">
        <v>213</v>
      </c>
      <c r="C37" s="167" t="s">
        <v>215</v>
      </c>
      <c r="D37" s="171" t="s">
        <v>202</v>
      </c>
      <c r="E37" s="167" t="s">
        <v>353</v>
      </c>
      <c r="F37" s="167" t="s">
        <v>49</v>
      </c>
      <c r="G37" s="167">
        <f t="shared" si="5"/>
        <v>30</v>
      </c>
      <c r="H37" s="167">
        <f t="shared" si="6"/>
        <v>137</v>
      </c>
      <c r="I37" s="167">
        <f t="shared" si="7"/>
        <v>59</v>
      </c>
      <c r="J37" s="167">
        <f>VLOOKUP(F37,'KOTRA 기준단가'!$J$1:$K$7,2,0)</f>
        <v>1400</v>
      </c>
      <c r="K37" s="170">
        <f t="shared" si="3"/>
        <v>316400</v>
      </c>
      <c r="L37" s="170">
        <f t="shared" si="4"/>
        <v>191800</v>
      </c>
    </row>
    <row r="38" spans="1:12" ht="20.25" customHeight="1" x14ac:dyDescent="0.25">
      <c r="A38" s="167">
        <v>37</v>
      </c>
      <c r="B38" s="167" t="s">
        <v>213</v>
      </c>
      <c r="C38" s="167" t="s">
        <v>215</v>
      </c>
      <c r="D38" s="171" t="s">
        <v>202</v>
      </c>
      <c r="E38" s="167" t="s">
        <v>217</v>
      </c>
      <c r="F38" s="167" t="s">
        <v>49</v>
      </c>
      <c r="G38" s="167">
        <f t="shared" si="5"/>
        <v>30</v>
      </c>
      <c r="H38" s="167">
        <f t="shared" si="6"/>
        <v>137</v>
      </c>
      <c r="I38" s="167">
        <f t="shared" si="7"/>
        <v>59</v>
      </c>
      <c r="J38" s="167">
        <f>VLOOKUP(F38,'KOTRA 기준단가'!$J$1:$K$7,2,0)</f>
        <v>1400</v>
      </c>
      <c r="K38" s="170">
        <f t="shared" si="3"/>
        <v>316400</v>
      </c>
      <c r="L38" s="170">
        <f t="shared" si="4"/>
        <v>191800</v>
      </c>
    </row>
    <row r="39" spans="1:12" ht="20.25" customHeight="1" x14ac:dyDescent="0.25">
      <c r="A39" s="167">
        <v>38</v>
      </c>
      <c r="B39" s="167" t="s">
        <v>213</v>
      </c>
      <c r="C39" s="167" t="s">
        <v>215</v>
      </c>
      <c r="D39" s="171" t="s">
        <v>202</v>
      </c>
      <c r="E39" s="167" t="s">
        <v>354</v>
      </c>
      <c r="F39" s="167" t="s">
        <v>49</v>
      </c>
      <c r="G39" s="167">
        <f t="shared" si="5"/>
        <v>30</v>
      </c>
      <c r="H39" s="167">
        <f t="shared" si="6"/>
        <v>137</v>
      </c>
      <c r="I39" s="167">
        <f t="shared" si="7"/>
        <v>59</v>
      </c>
      <c r="J39" s="167">
        <f>VLOOKUP(F39,'KOTRA 기준단가'!$J$1:$K$7,2,0)</f>
        <v>1400</v>
      </c>
      <c r="K39" s="170">
        <f t="shared" si="3"/>
        <v>316400</v>
      </c>
      <c r="L39" s="170">
        <f t="shared" si="4"/>
        <v>191800</v>
      </c>
    </row>
    <row r="40" spans="1:12" ht="20.25" customHeight="1" x14ac:dyDescent="0.25">
      <c r="A40" s="167">
        <v>39</v>
      </c>
      <c r="B40" s="167" t="s">
        <v>213</v>
      </c>
      <c r="C40" s="167" t="s">
        <v>215</v>
      </c>
      <c r="D40" s="171" t="s">
        <v>202</v>
      </c>
      <c r="E40" s="167" t="s">
        <v>355</v>
      </c>
      <c r="F40" s="167" t="s">
        <v>49</v>
      </c>
      <c r="G40" s="167">
        <f t="shared" si="5"/>
        <v>30</v>
      </c>
      <c r="H40" s="167">
        <f t="shared" si="6"/>
        <v>137</v>
      </c>
      <c r="I40" s="167">
        <f t="shared" si="7"/>
        <v>59</v>
      </c>
      <c r="J40" s="167">
        <f>VLOOKUP(F40,'KOTRA 기준단가'!$J$1:$K$7,2,0)</f>
        <v>1400</v>
      </c>
      <c r="K40" s="170">
        <f t="shared" si="3"/>
        <v>316400</v>
      </c>
      <c r="L40" s="170">
        <f t="shared" si="4"/>
        <v>191800</v>
      </c>
    </row>
    <row r="41" spans="1:12" ht="20.25" customHeight="1" x14ac:dyDescent="0.25">
      <c r="A41" s="167">
        <v>40</v>
      </c>
      <c r="B41" s="167" t="s">
        <v>213</v>
      </c>
      <c r="C41" s="167" t="s">
        <v>215</v>
      </c>
      <c r="D41" s="171" t="s">
        <v>202</v>
      </c>
      <c r="E41" s="167" t="s">
        <v>356</v>
      </c>
      <c r="F41" s="167" t="s">
        <v>49</v>
      </c>
      <c r="G41" s="167">
        <f t="shared" si="5"/>
        <v>30</v>
      </c>
      <c r="H41" s="167">
        <f t="shared" si="6"/>
        <v>137</v>
      </c>
      <c r="I41" s="167">
        <f t="shared" si="7"/>
        <v>59</v>
      </c>
      <c r="J41" s="167">
        <f>VLOOKUP(F41,'KOTRA 기준단가'!$J$1:$K$7,2,0)</f>
        <v>1400</v>
      </c>
      <c r="K41" s="170">
        <f t="shared" si="3"/>
        <v>316400</v>
      </c>
      <c r="L41" s="170">
        <f t="shared" si="4"/>
        <v>191800</v>
      </c>
    </row>
    <row r="42" spans="1:12" ht="20.25" customHeight="1" x14ac:dyDescent="0.25">
      <c r="A42" s="167">
        <v>41</v>
      </c>
      <c r="B42" s="167" t="s">
        <v>213</v>
      </c>
      <c r="C42" s="167" t="s">
        <v>219</v>
      </c>
      <c r="D42" s="171" t="s">
        <v>202</v>
      </c>
      <c r="E42" s="167" t="s">
        <v>220</v>
      </c>
      <c r="F42" s="167" t="s">
        <v>49</v>
      </c>
      <c r="G42" s="167">
        <f t="shared" si="5"/>
        <v>30</v>
      </c>
      <c r="H42" s="167">
        <f t="shared" si="6"/>
        <v>137</v>
      </c>
      <c r="I42" s="167">
        <f t="shared" si="7"/>
        <v>59</v>
      </c>
      <c r="J42" s="167">
        <f>VLOOKUP(F42,'KOTRA 기준단가'!$J$1:$K$7,2,0)</f>
        <v>1400</v>
      </c>
      <c r="K42" s="170">
        <f t="shared" si="3"/>
        <v>316400</v>
      </c>
      <c r="L42" s="170">
        <f t="shared" si="4"/>
        <v>191800</v>
      </c>
    </row>
    <row r="43" spans="1:12" ht="20.25" customHeight="1" x14ac:dyDescent="0.25">
      <c r="A43" s="167">
        <v>42</v>
      </c>
      <c r="B43" s="167" t="s">
        <v>213</v>
      </c>
      <c r="C43" s="167" t="s">
        <v>219</v>
      </c>
      <c r="D43" s="171" t="s">
        <v>202</v>
      </c>
      <c r="E43" s="167" t="s">
        <v>221</v>
      </c>
      <c r="F43" s="167" t="s">
        <v>49</v>
      </c>
      <c r="G43" s="167">
        <f t="shared" si="5"/>
        <v>30</v>
      </c>
      <c r="H43" s="167">
        <f t="shared" si="6"/>
        <v>137</v>
      </c>
      <c r="I43" s="167">
        <f t="shared" si="7"/>
        <v>59</v>
      </c>
      <c r="J43" s="167">
        <f>VLOOKUP(F43,'KOTRA 기준단가'!$J$1:$K$7,2,0)</f>
        <v>1400</v>
      </c>
      <c r="K43" s="170">
        <f t="shared" si="3"/>
        <v>316400</v>
      </c>
      <c r="L43" s="170">
        <f t="shared" si="4"/>
        <v>191800</v>
      </c>
    </row>
    <row r="44" spans="1:12" ht="20.25" customHeight="1" x14ac:dyDescent="0.25">
      <c r="A44" s="167">
        <v>43</v>
      </c>
      <c r="B44" s="167" t="s">
        <v>222</v>
      </c>
      <c r="C44" s="167" t="s">
        <v>223</v>
      </c>
      <c r="D44" s="171" t="s">
        <v>202</v>
      </c>
      <c r="E44" s="167" t="s">
        <v>79</v>
      </c>
      <c r="F44" s="167" t="s">
        <v>49</v>
      </c>
      <c r="G44" s="167">
        <f t="shared" si="5"/>
        <v>30</v>
      </c>
      <c r="H44" s="167">
        <f t="shared" si="6"/>
        <v>137</v>
      </c>
      <c r="I44" s="167">
        <f t="shared" si="7"/>
        <v>59</v>
      </c>
      <c r="J44" s="167">
        <f>VLOOKUP(F44,'KOTRA 기준단가'!$J$1:$K$7,2,0)</f>
        <v>1400</v>
      </c>
      <c r="K44" s="170">
        <f t="shared" si="3"/>
        <v>316400</v>
      </c>
      <c r="L44" s="170">
        <f t="shared" si="4"/>
        <v>191800</v>
      </c>
    </row>
    <row r="45" spans="1:12" ht="20.25" customHeight="1" x14ac:dyDescent="0.25">
      <c r="A45" s="167">
        <v>44</v>
      </c>
      <c r="B45" s="167" t="s">
        <v>222</v>
      </c>
      <c r="C45" s="167" t="s">
        <v>224</v>
      </c>
      <c r="D45" s="171" t="s">
        <v>202</v>
      </c>
      <c r="E45" s="167" t="s">
        <v>61</v>
      </c>
      <c r="F45" s="167" t="s">
        <v>49</v>
      </c>
      <c r="G45" s="167">
        <f t="shared" si="5"/>
        <v>30</v>
      </c>
      <c r="H45" s="167">
        <f t="shared" si="6"/>
        <v>137</v>
      </c>
      <c r="I45" s="167">
        <f t="shared" si="7"/>
        <v>59</v>
      </c>
      <c r="J45" s="167">
        <f>VLOOKUP(F45,'KOTRA 기준단가'!$J$1:$K$7,2,0)</f>
        <v>1400</v>
      </c>
      <c r="K45" s="170">
        <f t="shared" si="3"/>
        <v>316400</v>
      </c>
      <c r="L45" s="170">
        <f t="shared" si="4"/>
        <v>191800</v>
      </c>
    </row>
    <row r="46" spans="1:12" ht="20.25" customHeight="1" x14ac:dyDescent="0.25">
      <c r="A46" s="167">
        <v>45</v>
      </c>
      <c r="B46" s="167" t="s">
        <v>222</v>
      </c>
      <c r="C46" s="167" t="s">
        <v>224</v>
      </c>
      <c r="D46" s="171" t="s">
        <v>202</v>
      </c>
      <c r="E46" s="167" t="s">
        <v>381</v>
      </c>
      <c r="F46" s="167" t="s">
        <v>49</v>
      </c>
      <c r="G46" s="167">
        <f t="shared" si="5"/>
        <v>30</v>
      </c>
      <c r="H46" s="167">
        <f t="shared" si="6"/>
        <v>137</v>
      </c>
      <c r="I46" s="167">
        <f t="shared" si="7"/>
        <v>59</v>
      </c>
      <c r="J46" s="167">
        <f>VLOOKUP(F46,'KOTRA 기준단가'!$J$1:$K$7,2,0)</f>
        <v>1400</v>
      </c>
      <c r="K46" s="170">
        <f t="shared" si="3"/>
        <v>316400</v>
      </c>
      <c r="L46" s="170">
        <f t="shared" si="4"/>
        <v>191800</v>
      </c>
    </row>
    <row r="47" spans="1:12" ht="20.25" customHeight="1" x14ac:dyDescent="0.25">
      <c r="A47" s="167">
        <v>46</v>
      </c>
      <c r="B47" s="167" t="s">
        <v>222</v>
      </c>
      <c r="C47" s="167" t="s">
        <v>367</v>
      </c>
      <c r="D47" s="171" t="s">
        <v>202</v>
      </c>
      <c r="E47" s="167" t="s">
        <v>81</v>
      </c>
      <c r="F47" s="167" t="s">
        <v>49</v>
      </c>
      <c r="G47" s="167">
        <f t="shared" si="5"/>
        <v>30</v>
      </c>
      <c r="H47" s="167">
        <f t="shared" si="6"/>
        <v>137</v>
      </c>
      <c r="I47" s="167">
        <f t="shared" si="7"/>
        <v>59</v>
      </c>
      <c r="J47" s="167">
        <f>VLOOKUP(F47,'KOTRA 기준단가'!$J$1:$K$7,2,0)</f>
        <v>1400</v>
      </c>
      <c r="K47" s="170">
        <f t="shared" si="3"/>
        <v>316400</v>
      </c>
      <c r="L47" s="170">
        <f t="shared" si="4"/>
        <v>191800</v>
      </c>
    </row>
    <row r="48" spans="1:12" ht="20.25" customHeight="1" x14ac:dyDescent="0.25">
      <c r="A48" s="167">
        <v>47</v>
      </c>
      <c r="B48" s="167" t="s">
        <v>222</v>
      </c>
      <c r="C48" s="167" t="s">
        <v>225</v>
      </c>
      <c r="D48" s="171" t="s">
        <v>202</v>
      </c>
      <c r="E48" s="167" t="s">
        <v>226</v>
      </c>
      <c r="F48" s="167" t="s">
        <v>49</v>
      </c>
      <c r="G48" s="167">
        <f t="shared" si="5"/>
        <v>30</v>
      </c>
      <c r="H48" s="167">
        <f t="shared" si="6"/>
        <v>137</v>
      </c>
      <c r="I48" s="167">
        <f t="shared" si="7"/>
        <v>59</v>
      </c>
      <c r="J48" s="167">
        <f>VLOOKUP(F48,'KOTRA 기준단가'!$J$1:$K$7,2,0)</f>
        <v>1400</v>
      </c>
      <c r="K48" s="170">
        <f t="shared" si="3"/>
        <v>316400</v>
      </c>
      <c r="L48" s="170">
        <f t="shared" si="4"/>
        <v>191800</v>
      </c>
    </row>
    <row r="49" spans="1:12" ht="20.25" customHeight="1" x14ac:dyDescent="0.25">
      <c r="A49" s="167">
        <v>48</v>
      </c>
      <c r="B49" s="167" t="s">
        <v>222</v>
      </c>
      <c r="C49" s="167" t="s">
        <v>225</v>
      </c>
      <c r="D49" s="171" t="s">
        <v>202</v>
      </c>
      <c r="E49" s="167" t="s">
        <v>25</v>
      </c>
      <c r="F49" s="167" t="s">
        <v>49</v>
      </c>
      <c r="G49" s="167">
        <f t="shared" si="5"/>
        <v>30</v>
      </c>
      <c r="H49" s="167">
        <f t="shared" si="6"/>
        <v>137</v>
      </c>
      <c r="I49" s="167">
        <f t="shared" si="7"/>
        <v>59</v>
      </c>
      <c r="J49" s="167">
        <f>VLOOKUP(F49,'KOTRA 기준단가'!$J$1:$K$7,2,0)</f>
        <v>1400</v>
      </c>
      <c r="K49" s="170">
        <f t="shared" si="3"/>
        <v>316400</v>
      </c>
      <c r="L49" s="170">
        <f t="shared" si="4"/>
        <v>191800</v>
      </c>
    </row>
    <row r="50" spans="1:12" ht="20.25" customHeight="1" x14ac:dyDescent="0.25">
      <c r="A50" s="167">
        <v>49</v>
      </c>
      <c r="B50" s="167" t="s">
        <v>222</v>
      </c>
      <c r="C50" s="167" t="s">
        <v>225</v>
      </c>
      <c r="D50" s="171" t="s">
        <v>202</v>
      </c>
      <c r="E50" s="167" t="s">
        <v>227</v>
      </c>
      <c r="F50" s="167" t="s">
        <v>49</v>
      </c>
      <c r="G50" s="167">
        <f t="shared" si="5"/>
        <v>30</v>
      </c>
      <c r="H50" s="167">
        <f t="shared" si="6"/>
        <v>137</v>
      </c>
      <c r="I50" s="167">
        <f t="shared" si="7"/>
        <v>59</v>
      </c>
      <c r="J50" s="167">
        <f>VLOOKUP(F50,'KOTRA 기준단가'!$J$1:$K$7,2,0)</f>
        <v>1400</v>
      </c>
      <c r="K50" s="170">
        <f t="shared" si="3"/>
        <v>316400</v>
      </c>
      <c r="L50" s="170">
        <f t="shared" si="4"/>
        <v>191800</v>
      </c>
    </row>
    <row r="51" spans="1:12" ht="20.25" customHeight="1" x14ac:dyDescent="0.25">
      <c r="A51" s="167">
        <v>50</v>
      </c>
      <c r="B51" s="167" t="s">
        <v>222</v>
      </c>
      <c r="C51" s="167" t="s">
        <v>225</v>
      </c>
      <c r="D51" s="171" t="s">
        <v>202</v>
      </c>
      <c r="E51" s="167" t="s">
        <v>228</v>
      </c>
      <c r="F51" s="167" t="s">
        <v>49</v>
      </c>
      <c r="G51" s="167">
        <f t="shared" si="5"/>
        <v>30</v>
      </c>
      <c r="H51" s="167">
        <f t="shared" si="6"/>
        <v>137</v>
      </c>
      <c r="I51" s="167">
        <f t="shared" si="7"/>
        <v>59</v>
      </c>
      <c r="J51" s="167">
        <f>VLOOKUP(F51,'KOTRA 기준단가'!$J$1:$K$7,2,0)</f>
        <v>1400</v>
      </c>
      <c r="K51" s="170">
        <f t="shared" si="3"/>
        <v>316400</v>
      </c>
      <c r="L51" s="170">
        <f t="shared" si="4"/>
        <v>191800</v>
      </c>
    </row>
    <row r="52" spans="1:12" ht="20.25" customHeight="1" x14ac:dyDescent="0.25">
      <c r="A52" s="167">
        <v>51</v>
      </c>
      <c r="B52" s="167" t="s">
        <v>222</v>
      </c>
      <c r="C52" s="167" t="s">
        <v>225</v>
      </c>
      <c r="D52" s="171" t="s">
        <v>202</v>
      </c>
      <c r="E52" s="172" t="s">
        <v>229</v>
      </c>
      <c r="F52" s="167" t="s">
        <v>49</v>
      </c>
      <c r="G52" s="167">
        <f t="shared" si="5"/>
        <v>30</v>
      </c>
      <c r="H52" s="167">
        <f t="shared" si="6"/>
        <v>137</v>
      </c>
      <c r="I52" s="167">
        <f t="shared" si="7"/>
        <v>59</v>
      </c>
      <c r="J52" s="167">
        <f>VLOOKUP(F52,'KOTRA 기준단가'!$J$1:$K$7,2,0)</f>
        <v>1400</v>
      </c>
      <c r="K52" s="170">
        <f t="shared" si="3"/>
        <v>316400</v>
      </c>
      <c r="L52" s="170">
        <f t="shared" si="4"/>
        <v>191800</v>
      </c>
    </row>
    <row r="53" spans="1:12" ht="20.25" customHeight="1" x14ac:dyDescent="0.25">
      <c r="A53" s="167">
        <v>52</v>
      </c>
      <c r="B53" s="167" t="s">
        <v>222</v>
      </c>
      <c r="C53" s="167" t="s">
        <v>225</v>
      </c>
      <c r="D53" s="171" t="s">
        <v>202</v>
      </c>
      <c r="E53" s="167" t="s">
        <v>230</v>
      </c>
      <c r="F53" s="167" t="s">
        <v>49</v>
      </c>
      <c r="G53" s="167">
        <f t="shared" si="5"/>
        <v>30</v>
      </c>
      <c r="H53" s="167">
        <f t="shared" si="6"/>
        <v>137</v>
      </c>
      <c r="I53" s="167">
        <f t="shared" si="7"/>
        <v>59</v>
      </c>
      <c r="J53" s="167">
        <f>VLOOKUP(F53,'KOTRA 기준단가'!$J$1:$K$7,2,0)</f>
        <v>1400</v>
      </c>
      <c r="K53" s="170">
        <f t="shared" si="3"/>
        <v>316400</v>
      </c>
      <c r="L53" s="170">
        <f t="shared" si="4"/>
        <v>191800</v>
      </c>
    </row>
    <row r="54" spans="1:12" ht="20.25" customHeight="1" x14ac:dyDescent="0.25">
      <c r="A54" s="167">
        <v>53</v>
      </c>
      <c r="B54" s="167" t="s">
        <v>222</v>
      </c>
      <c r="C54" s="167" t="s">
        <v>225</v>
      </c>
      <c r="D54" s="171" t="s">
        <v>202</v>
      </c>
      <c r="E54" s="167" t="s">
        <v>23</v>
      </c>
      <c r="F54" s="167" t="s">
        <v>49</v>
      </c>
      <c r="G54" s="167">
        <f t="shared" si="5"/>
        <v>30</v>
      </c>
      <c r="H54" s="167">
        <f t="shared" si="6"/>
        <v>137</v>
      </c>
      <c r="I54" s="167">
        <f t="shared" si="7"/>
        <v>59</v>
      </c>
      <c r="J54" s="167">
        <f>VLOOKUP(F54,'KOTRA 기준단가'!$J$1:$K$7,2,0)</f>
        <v>1400</v>
      </c>
      <c r="K54" s="170">
        <f t="shared" si="3"/>
        <v>316400</v>
      </c>
      <c r="L54" s="170">
        <f t="shared" si="4"/>
        <v>191800</v>
      </c>
    </row>
    <row r="55" spans="1:12" ht="20.25" customHeight="1" x14ac:dyDescent="0.25">
      <c r="A55" s="167">
        <v>54</v>
      </c>
      <c r="B55" s="167" t="s">
        <v>222</v>
      </c>
      <c r="C55" s="167" t="s">
        <v>225</v>
      </c>
      <c r="D55" s="171" t="s">
        <v>202</v>
      </c>
      <c r="E55" s="167" t="s">
        <v>231</v>
      </c>
      <c r="F55" s="167" t="s">
        <v>49</v>
      </c>
      <c r="G55" s="167">
        <f t="shared" si="5"/>
        <v>30</v>
      </c>
      <c r="H55" s="167">
        <f t="shared" si="6"/>
        <v>137</v>
      </c>
      <c r="I55" s="167">
        <f t="shared" si="7"/>
        <v>59</v>
      </c>
      <c r="J55" s="167">
        <f>VLOOKUP(F55,'KOTRA 기준단가'!$J$1:$K$7,2,0)</f>
        <v>1400</v>
      </c>
      <c r="K55" s="170">
        <f t="shared" si="3"/>
        <v>316400</v>
      </c>
      <c r="L55" s="170">
        <f t="shared" si="4"/>
        <v>191800</v>
      </c>
    </row>
    <row r="56" spans="1:12" ht="20.25" customHeight="1" x14ac:dyDescent="0.25">
      <c r="A56" s="167">
        <v>55</v>
      </c>
      <c r="B56" s="167" t="s">
        <v>222</v>
      </c>
      <c r="C56" s="167" t="s">
        <v>225</v>
      </c>
      <c r="D56" s="171" t="s">
        <v>202</v>
      </c>
      <c r="E56" s="167" t="s">
        <v>26</v>
      </c>
      <c r="F56" s="167" t="s">
        <v>49</v>
      </c>
      <c r="G56" s="167">
        <f t="shared" si="5"/>
        <v>30</v>
      </c>
      <c r="H56" s="167">
        <f t="shared" si="6"/>
        <v>137</v>
      </c>
      <c r="I56" s="167">
        <f t="shared" si="7"/>
        <v>59</v>
      </c>
      <c r="J56" s="167">
        <f>VLOOKUP(F56,'KOTRA 기준단가'!$J$1:$K$7,2,0)</f>
        <v>1400</v>
      </c>
      <c r="K56" s="170">
        <f t="shared" si="3"/>
        <v>316400</v>
      </c>
      <c r="L56" s="170">
        <f t="shared" si="4"/>
        <v>191800</v>
      </c>
    </row>
    <row r="57" spans="1:12" ht="20.25" customHeight="1" x14ac:dyDescent="0.25">
      <c r="A57" s="167">
        <v>56</v>
      </c>
      <c r="B57" s="167" t="s">
        <v>222</v>
      </c>
      <c r="C57" s="167" t="s">
        <v>225</v>
      </c>
      <c r="D57" s="171" t="s">
        <v>202</v>
      </c>
      <c r="E57" s="167" t="s">
        <v>368</v>
      </c>
      <c r="F57" s="167" t="s">
        <v>49</v>
      </c>
      <c r="G57" s="167">
        <f t="shared" si="5"/>
        <v>30</v>
      </c>
      <c r="H57" s="167">
        <f t="shared" si="6"/>
        <v>137</v>
      </c>
      <c r="I57" s="167">
        <f t="shared" si="7"/>
        <v>59</v>
      </c>
      <c r="J57" s="167">
        <f>VLOOKUP(F57,'KOTRA 기준단가'!$J$1:$K$7,2,0)</f>
        <v>1400</v>
      </c>
      <c r="K57" s="170">
        <f t="shared" si="3"/>
        <v>316400</v>
      </c>
      <c r="L57" s="170">
        <f t="shared" si="4"/>
        <v>191800</v>
      </c>
    </row>
    <row r="58" spans="1:12" ht="20.25" customHeight="1" x14ac:dyDescent="0.25">
      <c r="A58" s="167">
        <v>57</v>
      </c>
      <c r="B58" s="167" t="s">
        <v>222</v>
      </c>
      <c r="C58" s="167" t="s">
        <v>232</v>
      </c>
      <c r="D58" s="171" t="s">
        <v>202</v>
      </c>
      <c r="E58" s="167" t="s">
        <v>33</v>
      </c>
      <c r="F58" s="167" t="s">
        <v>49</v>
      </c>
      <c r="G58" s="167">
        <f t="shared" si="5"/>
        <v>30</v>
      </c>
      <c r="H58" s="167">
        <f t="shared" si="6"/>
        <v>137</v>
      </c>
      <c r="I58" s="167">
        <f t="shared" si="7"/>
        <v>59</v>
      </c>
      <c r="J58" s="167">
        <f>VLOOKUP(F58,'KOTRA 기준단가'!$J$1:$K$7,2,0)</f>
        <v>1400</v>
      </c>
      <c r="K58" s="170">
        <f t="shared" si="3"/>
        <v>316400</v>
      </c>
      <c r="L58" s="170">
        <f t="shared" si="4"/>
        <v>191800</v>
      </c>
    </row>
    <row r="59" spans="1:12" ht="20.25" customHeight="1" x14ac:dyDescent="0.25">
      <c r="A59" s="167">
        <v>58</v>
      </c>
      <c r="B59" s="167" t="s">
        <v>222</v>
      </c>
      <c r="C59" s="167" t="s">
        <v>232</v>
      </c>
      <c r="D59" s="171" t="s">
        <v>202</v>
      </c>
      <c r="E59" s="167" t="s">
        <v>140</v>
      </c>
      <c r="F59" s="167" t="s">
        <v>49</v>
      </c>
      <c r="G59" s="167">
        <f t="shared" si="5"/>
        <v>30</v>
      </c>
      <c r="H59" s="167">
        <f t="shared" si="6"/>
        <v>137</v>
      </c>
      <c r="I59" s="167">
        <f t="shared" si="7"/>
        <v>59</v>
      </c>
      <c r="J59" s="167">
        <f>VLOOKUP(F59,'KOTRA 기준단가'!$J$1:$K$7,2,0)</f>
        <v>1400</v>
      </c>
      <c r="K59" s="170">
        <f t="shared" si="3"/>
        <v>316400</v>
      </c>
      <c r="L59" s="170">
        <f t="shared" si="4"/>
        <v>191800</v>
      </c>
    </row>
    <row r="60" spans="1:12" ht="20.25" customHeight="1" x14ac:dyDescent="0.25">
      <c r="A60" s="167">
        <v>59</v>
      </c>
      <c r="B60" s="167" t="s">
        <v>222</v>
      </c>
      <c r="C60" s="167" t="s">
        <v>232</v>
      </c>
      <c r="D60" s="171" t="s">
        <v>202</v>
      </c>
      <c r="E60" s="167" t="s">
        <v>137</v>
      </c>
      <c r="F60" s="167" t="s">
        <v>49</v>
      </c>
      <c r="G60" s="167">
        <f t="shared" si="5"/>
        <v>30</v>
      </c>
      <c r="H60" s="167">
        <f t="shared" si="6"/>
        <v>137</v>
      </c>
      <c r="I60" s="167">
        <f t="shared" si="7"/>
        <v>59</v>
      </c>
      <c r="J60" s="167">
        <f>VLOOKUP(F60,'KOTRA 기준단가'!$J$1:$K$7,2,0)</f>
        <v>1400</v>
      </c>
      <c r="K60" s="170">
        <f t="shared" si="3"/>
        <v>316400</v>
      </c>
      <c r="L60" s="170">
        <f t="shared" si="4"/>
        <v>191800</v>
      </c>
    </row>
    <row r="61" spans="1:12" ht="20.25" customHeight="1" x14ac:dyDescent="0.25">
      <c r="A61" s="167">
        <v>60</v>
      </c>
      <c r="B61" s="167" t="s">
        <v>222</v>
      </c>
      <c r="C61" s="167" t="s">
        <v>233</v>
      </c>
      <c r="D61" s="171" t="s">
        <v>202</v>
      </c>
      <c r="E61" s="167" t="s">
        <v>75</v>
      </c>
      <c r="F61" s="167" t="s">
        <v>49</v>
      </c>
      <c r="G61" s="167">
        <f t="shared" si="5"/>
        <v>30</v>
      </c>
      <c r="H61" s="167">
        <f t="shared" si="6"/>
        <v>137</v>
      </c>
      <c r="I61" s="167">
        <f t="shared" si="7"/>
        <v>59</v>
      </c>
      <c r="J61" s="167">
        <f>VLOOKUP(F61,'KOTRA 기준단가'!$J$1:$K$7,2,0)</f>
        <v>1400</v>
      </c>
      <c r="K61" s="170">
        <f t="shared" si="3"/>
        <v>316400</v>
      </c>
      <c r="L61" s="170">
        <f t="shared" si="4"/>
        <v>191800</v>
      </c>
    </row>
    <row r="62" spans="1:12" ht="20.25" customHeight="1" x14ac:dyDescent="0.25">
      <c r="A62" s="167">
        <v>61</v>
      </c>
      <c r="B62" s="167" t="s">
        <v>222</v>
      </c>
      <c r="C62" s="167" t="s">
        <v>234</v>
      </c>
      <c r="D62" s="171" t="s">
        <v>202</v>
      </c>
      <c r="E62" s="167" t="s">
        <v>78</v>
      </c>
      <c r="F62" s="167" t="s">
        <v>49</v>
      </c>
      <c r="G62" s="167">
        <f t="shared" si="5"/>
        <v>30</v>
      </c>
      <c r="H62" s="167">
        <f t="shared" si="6"/>
        <v>137</v>
      </c>
      <c r="I62" s="167">
        <f t="shared" si="7"/>
        <v>59</v>
      </c>
      <c r="J62" s="167">
        <f>VLOOKUP(F62,'KOTRA 기준단가'!$J$1:$K$7,2,0)</f>
        <v>1400</v>
      </c>
      <c r="K62" s="170">
        <f t="shared" si="3"/>
        <v>316400</v>
      </c>
      <c r="L62" s="170">
        <f t="shared" si="4"/>
        <v>191800</v>
      </c>
    </row>
    <row r="63" spans="1:12" ht="20.25" customHeight="1" x14ac:dyDescent="0.25">
      <c r="A63" s="167">
        <v>62</v>
      </c>
      <c r="B63" s="167" t="s">
        <v>222</v>
      </c>
      <c r="C63" s="167" t="s">
        <v>235</v>
      </c>
      <c r="D63" s="171" t="s">
        <v>202</v>
      </c>
      <c r="E63" s="167" t="s">
        <v>236</v>
      </c>
      <c r="F63" s="167" t="s">
        <v>49</v>
      </c>
      <c r="G63" s="167">
        <f t="shared" si="5"/>
        <v>30</v>
      </c>
      <c r="H63" s="167">
        <f t="shared" si="6"/>
        <v>137</v>
      </c>
      <c r="I63" s="167">
        <f t="shared" si="7"/>
        <v>59</v>
      </c>
      <c r="J63" s="167">
        <f>VLOOKUP(F63,'KOTRA 기준단가'!$J$1:$K$7,2,0)</f>
        <v>1400</v>
      </c>
      <c r="K63" s="170">
        <f t="shared" si="3"/>
        <v>316400</v>
      </c>
      <c r="L63" s="170">
        <f t="shared" si="4"/>
        <v>191800</v>
      </c>
    </row>
    <row r="64" spans="1:12" ht="20.25" customHeight="1" x14ac:dyDescent="0.25">
      <c r="A64" s="167">
        <v>63</v>
      </c>
      <c r="B64" s="167" t="s">
        <v>222</v>
      </c>
      <c r="C64" s="167" t="s">
        <v>237</v>
      </c>
      <c r="D64" s="171" t="s">
        <v>202</v>
      </c>
      <c r="E64" s="167" t="s">
        <v>71</v>
      </c>
      <c r="F64" s="167" t="s">
        <v>49</v>
      </c>
      <c r="G64" s="167">
        <f t="shared" si="5"/>
        <v>30</v>
      </c>
      <c r="H64" s="167">
        <f t="shared" si="6"/>
        <v>137</v>
      </c>
      <c r="I64" s="167">
        <f t="shared" si="7"/>
        <v>59</v>
      </c>
      <c r="J64" s="167">
        <f>VLOOKUP(F64,'KOTRA 기준단가'!$J$1:$K$7,2,0)</f>
        <v>1400</v>
      </c>
      <c r="K64" s="170">
        <f t="shared" si="3"/>
        <v>316400</v>
      </c>
      <c r="L64" s="170">
        <f t="shared" si="4"/>
        <v>191800</v>
      </c>
    </row>
    <row r="65" spans="1:12" ht="20.25" customHeight="1" x14ac:dyDescent="0.25">
      <c r="A65" s="167">
        <v>64</v>
      </c>
      <c r="B65" s="167" t="s">
        <v>222</v>
      </c>
      <c r="C65" s="167" t="s">
        <v>237</v>
      </c>
      <c r="D65" s="171" t="s">
        <v>202</v>
      </c>
      <c r="E65" s="167" t="s">
        <v>369</v>
      </c>
      <c r="F65" s="167" t="s">
        <v>49</v>
      </c>
      <c r="G65" s="167">
        <f t="shared" si="5"/>
        <v>30</v>
      </c>
      <c r="H65" s="167">
        <f t="shared" si="6"/>
        <v>137</v>
      </c>
      <c r="I65" s="167">
        <f t="shared" si="7"/>
        <v>59</v>
      </c>
      <c r="J65" s="167">
        <f>VLOOKUP(F65,'KOTRA 기준단가'!$J$1:$K$7,2,0)</f>
        <v>1400</v>
      </c>
      <c r="K65" s="170">
        <f t="shared" si="3"/>
        <v>316400</v>
      </c>
      <c r="L65" s="170">
        <f t="shared" si="4"/>
        <v>191800</v>
      </c>
    </row>
    <row r="66" spans="1:12" ht="20.25" customHeight="1" x14ac:dyDescent="0.25">
      <c r="A66" s="167">
        <v>65</v>
      </c>
      <c r="B66" s="167" t="s">
        <v>222</v>
      </c>
      <c r="C66" s="167" t="s">
        <v>238</v>
      </c>
      <c r="D66" s="171" t="s">
        <v>202</v>
      </c>
      <c r="E66" s="167" t="s">
        <v>385</v>
      </c>
      <c r="F66" s="167" t="s">
        <v>49</v>
      </c>
      <c r="G66" s="167">
        <f t="shared" ref="G66:G97" si="8">VLOOKUP($D66,$N$2:$Q$5,2,0)</f>
        <v>30</v>
      </c>
      <c r="H66" s="167">
        <f t="shared" ref="H66:H97" si="9">VLOOKUP($D66,$N$2:$Q$5,3,0)</f>
        <v>137</v>
      </c>
      <c r="I66" s="167">
        <f t="shared" ref="I66:I97" si="10">VLOOKUP($D66,$N$2:$Q$5,4,0)</f>
        <v>59</v>
      </c>
      <c r="J66" s="167">
        <f>VLOOKUP(F66,'KOTRA 기준단가'!$J$1:$K$7,2,0)</f>
        <v>1400</v>
      </c>
      <c r="K66" s="170">
        <f t="shared" ref="K66:K129" si="11">(G66+H66+I66)*J66</f>
        <v>316400</v>
      </c>
      <c r="L66" s="170">
        <f t="shared" ref="L66:L129" si="12">J66*H66</f>
        <v>191800</v>
      </c>
    </row>
    <row r="67" spans="1:12" ht="20.25" customHeight="1" x14ac:dyDescent="0.25">
      <c r="A67" s="167">
        <v>66</v>
      </c>
      <c r="B67" s="167" t="s">
        <v>222</v>
      </c>
      <c r="C67" s="167" t="s">
        <v>238</v>
      </c>
      <c r="D67" s="171" t="s">
        <v>202</v>
      </c>
      <c r="E67" s="167" t="s">
        <v>239</v>
      </c>
      <c r="F67" s="167" t="s">
        <v>49</v>
      </c>
      <c r="G67" s="167">
        <f t="shared" si="8"/>
        <v>30</v>
      </c>
      <c r="H67" s="167">
        <f t="shared" si="9"/>
        <v>137</v>
      </c>
      <c r="I67" s="167">
        <f t="shared" si="10"/>
        <v>59</v>
      </c>
      <c r="J67" s="167">
        <f>VLOOKUP(F67,'KOTRA 기준단가'!$J$1:$K$7,2,0)</f>
        <v>1400</v>
      </c>
      <c r="K67" s="170">
        <f t="shared" si="11"/>
        <v>316400</v>
      </c>
      <c r="L67" s="170">
        <f t="shared" si="12"/>
        <v>191800</v>
      </c>
    </row>
    <row r="68" spans="1:12" ht="20.25" customHeight="1" x14ac:dyDescent="0.25">
      <c r="A68" s="167">
        <v>67</v>
      </c>
      <c r="B68" s="167" t="s">
        <v>222</v>
      </c>
      <c r="C68" s="167" t="s">
        <v>240</v>
      </c>
      <c r="D68" s="171" t="s">
        <v>202</v>
      </c>
      <c r="E68" s="167" t="s">
        <v>76</v>
      </c>
      <c r="F68" s="167" t="s">
        <v>49</v>
      </c>
      <c r="G68" s="167">
        <f t="shared" si="8"/>
        <v>30</v>
      </c>
      <c r="H68" s="167">
        <f t="shared" si="9"/>
        <v>137</v>
      </c>
      <c r="I68" s="167">
        <f t="shared" si="10"/>
        <v>59</v>
      </c>
      <c r="J68" s="167">
        <f>VLOOKUP(F68,'KOTRA 기준단가'!$J$1:$K$7,2,0)</f>
        <v>1400</v>
      </c>
      <c r="K68" s="170">
        <f t="shared" si="11"/>
        <v>316400</v>
      </c>
      <c r="L68" s="170">
        <f t="shared" si="12"/>
        <v>191800</v>
      </c>
    </row>
    <row r="69" spans="1:12" ht="20.25" customHeight="1" x14ac:dyDescent="0.25">
      <c r="A69" s="167">
        <v>68</v>
      </c>
      <c r="B69" s="167" t="s">
        <v>222</v>
      </c>
      <c r="C69" s="167" t="s">
        <v>241</v>
      </c>
      <c r="D69" s="171" t="s">
        <v>202</v>
      </c>
      <c r="E69" s="167" t="s">
        <v>27</v>
      </c>
      <c r="F69" s="167" t="s">
        <v>49</v>
      </c>
      <c r="G69" s="167">
        <f t="shared" si="8"/>
        <v>30</v>
      </c>
      <c r="H69" s="167">
        <f t="shared" si="9"/>
        <v>137</v>
      </c>
      <c r="I69" s="167">
        <f t="shared" si="10"/>
        <v>59</v>
      </c>
      <c r="J69" s="167">
        <f>VLOOKUP(F69,'KOTRA 기준단가'!$J$1:$K$7,2,0)</f>
        <v>1400</v>
      </c>
      <c r="K69" s="170">
        <f t="shared" si="11"/>
        <v>316400</v>
      </c>
      <c r="L69" s="170">
        <f t="shared" si="12"/>
        <v>191800</v>
      </c>
    </row>
    <row r="70" spans="1:12" ht="20.25" customHeight="1" x14ac:dyDescent="0.25">
      <c r="A70" s="167">
        <v>69</v>
      </c>
      <c r="B70" s="167" t="s">
        <v>222</v>
      </c>
      <c r="C70" s="167" t="s">
        <v>241</v>
      </c>
      <c r="D70" s="171" t="s">
        <v>202</v>
      </c>
      <c r="E70" s="167" t="s">
        <v>242</v>
      </c>
      <c r="F70" s="167" t="s">
        <v>49</v>
      </c>
      <c r="G70" s="167">
        <f t="shared" si="8"/>
        <v>30</v>
      </c>
      <c r="H70" s="167">
        <f t="shared" si="9"/>
        <v>137</v>
      </c>
      <c r="I70" s="167">
        <f t="shared" si="10"/>
        <v>59</v>
      </c>
      <c r="J70" s="167">
        <f>VLOOKUP(F70,'KOTRA 기준단가'!$J$1:$K$7,2,0)</f>
        <v>1400</v>
      </c>
      <c r="K70" s="170">
        <f t="shared" si="11"/>
        <v>316400</v>
      </c>
      <c r="L70" s="170">
        <f t="shared" si="12"/>
        <v>191800</v>
      </c>
    </row>
    <row r="71" spans="1:12" ht="20.25" customHeight="1" x14ac:dyDescent="0.25">
      <c r="A71" s="167">
        <v>70</v>
      </c>
      <c r="B71" s="167" t="s">
        <v>222</v>
      </c>
      <c r="C71" s="167" t="s">
        <v>241</v>
      </c>
      <c r="D71" s="171" t="s">
        <v>202</v>
      </c>
      <c r="E71" s="167" t="s">
        <v>383</v>
      </c>
      <c r="F71" s="167" t="s">
        <v>49</v>
      </c>
      <c r="G71" s="167">
        <f t="shared" si="8"/>
        <v>30</v>
      </c>
      <c r="H71" s="167">
        <f t="shared" si="9"/>
        <v>137</v>
      </c>
      <c r="I71" s="167">
        <f t="shared" si="10"/>
        <v>59</v>
      </c>
      <c r="J71" s="167">
        <f>VLOOKUP(F71,'KOTRA 기준단가'!$J$1:$K$7,2,0)</f>
        <v>1400</v>
      </c>
      <c r="K71" s="170">
        <f t="shared" si="11"/>
        <v>316400</v>
      </c>
      <c r="L71" s="170">
        <f t="shared" si="12"/>
        <v>191800</v>
      </c>
    </row>
    <row r="72" spans="1:12" ht="20.25" customHeight="1" x14ac:dyDescent="0.25">
      <c r="A72" s="167">
        <v>71</v>
      </c>
      <c r="B72" s="167" t="s">
        <v>222</v>
      </c>
      <c r="C72" s="167" t="s">
        <v>241</v>
      </c>
      <c r="D72" s="171" t="s">
        <v>202</v>
      </c>
      <c r="E72" s="167" t="s">
        <v>384</v>
      </c>
      <c r="F72" s="167" t="s">
        <v>49</v>
      </c>
      <c r="G72" s="167">
        <f t="shared" si="8"/>
        <v>30</v>
      </c>
      <c r="H72" s="167">
        <f t="shared" si="9"/>
        <v>137</v>
      </c>
      <c r="I72" s="167">
        <f t="shared" si="10"/>
        <v>59</v>
      </c>
      <c r="J72" s="167">
        <f>VLOOKUP(F72,'KOTRA 기준단가'!$J$1:$K$7,2,0)</f>
        <v>1400</v>
      </c>
      <c r="K72" s="170">
        <f t="shared" si="11"/>
        <v>316400</v>
      </c>
      <c r="L72" s="170">
        <f t="shared" si="12"/>
        <v>191800</v>
      </c>
    </row>
    <row r="73" spans="1:12" ht="20.25" customHeight="1" x14ac:dyDescent="0.25">
      <c r="A73" s="167">
        <v>72</v>
      </c>
      <c r="B73" s="167" t="s">
        <v>222</v>
      </c>
      <c r="C73" s="167" t="s">
        <v>297</v>
      </c>
      <c r="D73" s="171" t="s">
        <v>202</v>
      </c>
      <c r="E73" s="167" t="s">
        <v>370</v>
      </c>
      <c r="F73" s="167" t="s">
        <v>49</v>
      </c>
      <c r="G73" s="167">
        <f t="shared" si="8"/>
        <v>30</v>
      </c>
      <c r="H73" s="167">
        <f t="shared" si="9"/>
        <v>137</v>
      </c>
      <c r="I73" s="167">
        <f t="shared" si="10"/>
        <v>59</v>
      </c>
      <c r="J73" s="167">
        <f>VLOOKUP(F73,'KOTRA 기준단가'!$J$1:$K$7,2,0)</f>
        <v>1400</v>
      </c>
      <c r="K73" s="170">
        <f t="shared" si="11"/>
        <v>316400</v>
      </c>
      <c r="L73" s="170">
        <f t="shared" si="12"/>
        <v>191800</v>
      </c>
    </row>
    <row r="74" spans="1:12" ht="20.25" customHeight="1" x14ac:dyDescent="0.25">
      <c r="A74" s="167">
        <v>73</v>
      </c>
      <c r="B74" s="167" t="s">
        <v>222</v>
      </c>
      <c r="C74" s="167" t="s">
        <v>243</v>
      </c>
      <c r="D74" s="171" t="s">
        <v>202</v>
      </c>
      <c r="E74" s="167" t="s">
        <v>83</v>
      </c>
      <c r="F74" s="167" t="s">
        <v>49</v>
      </c>
      <c r="G74" s="167">
        <f t="shared" si="8"/>
        <v>30</v>
      </c>
      <c r="H74" s="167">
        <f t="shared" si="9"/>
        <v>137</v>
      </c>
      <c r="I74" s="167">
        <f t="shared" si="10"/>
        <v>59</v>
      </c>
      <c r="J74" s="167">
        <f>VLOOKUP(F74,'KOTRA 기준단가'!$J$1:$K$7,2,0)</f>
        <v>1400</v>
      </c>
      <c r="K74" s="170">
        <f t="shared" si="11"/>
        <v>316400</v>
      </c>
      <c r="L74" s="170">
        <f t="shared" si="12"/>
        <v>191800</v>
      </c>
    </row>
    <row r="75" spans="1:12" ht="20.25" customHeight="1" x14ac:dyDescent="0.25">
      <c r="A75" s="167">
        <v>74</v>
      </c>
      <c r="B75" s="167" t="s">
        <v>222</v>
      </c>
      <c r="C75" s="167" t="s">
        <v>244</v>
      </c>
      <c r="D75" s="171" t="s">
        <v>202</v>
      </c>
      <c r="E75" s="167" t="s">
        <v>73</v>
      </c>
      <c r="F75" s="167" t="s">
        <v>49</v>
      </c>
      <c r="G75" s="167">
        <f t="shared" si="8"/>
        <v>30</v>
      </c>
      <c r="H75" s="167">
        <f t="shared" si="9"/>
        <v>137</v>
      </c>
      <c r="I75" s="167">
        <f t="shared" si="10"/>
        <v>59</v>
      </c>
      <c r="J75" s="167">
        <f>VLOOKUP(F75,'KOTRA 기준단가'!$J$1:$K$7,2,0)</f>
        <v>1400</v>
      </c>
      <c r="K75" s="170">
        <f t="shared" si="11"/>
        <v>316400</v>
      </c>
      <c r="L75" s="170">
        <f t="shared" si="12"/>
        <v>191800</v>
      </c>
    </row>
    <row r="76" spans="1:12" ht="20.25" customHeight="1" x14ac:dyDescent="0.25">
      <c r="A76" s="167">
        <v>75</v>
      </c>
      <c r="B76" s="167" t="s">
        <v>254</v>
      </c>
      <c r="C76" s="167" t="s">
        <v>255</v>
      </c>
      <c r="D76" s="171" t="s">
        <v>202</v>
      </c>
      <c r="E76" s="167" t="s">
        <v>256</v>
      </c>
      <c r="F76" s="167" t="s">
        <v>49</v>
      </c>
      <c r="G76" s="167">
        <f t="shared" si="8"/>
        <v>30</v>
      </c>
      <c r="H76" s="167">
        <f t="shared" si="9"/>
        <v>137</v>
      </c>
      <c r="I76" s="167">
        <f t="shared" si="10"/>
        <v>59</v>
      </c>
      <c r="J76" s="167">
        <f>VLOOKUP(F76,'KOTRA 기준단가'!$J$1:$K$7,2,0)</f>
        <v>1400</v>
      </c>
      <c r="K76" s="170">
        <f t="shared" si="11"/>
        <v>316400</v>
      </c>
      <c r="L76" s="170">
        <f t="shared" si="12"/>
        <v>191800</v>
      </c>
    </row>
    <row r="77" spans="1:12" ht="20.25" customHeight="1" x14ac:dyDescent="0.25">
      <c r="A77" s="167">
        <v>76</v>
      </c>
      <c r="B77" s="167" t="s">
        <v>245</v>
      </c>
      <c r="C77" s="167" t="s">
        <v>248</v>
      </c>
      <c r="D77" s="171" t="s">
        <v>202</v>
      </c>
      <c r="E77" s="167" t="s">
        <v>48</v>
      </c>
      <c r="F77" s="167" t="s">
        <v>49</v>
      </c>
      <c r="G77" s="167">
        <f t="shared" si="8"/>
        <v>30</v>
      </c>
      <c r="H77" s="167">
        <f t="shared" si="9"/>
        <v>137</v>
      </c>
      <c r="I77" s="167">
        <f t="shared" si="10"/>
        <v>59</v>
      </c>
      <c r="J77" s="167">
        <f>VLOOKUP(F77,'KOTRA 기준단가'!$J$1:$K$7,2,0)</f>
        <v>1400</v>
      </c>
      <c r="K77" s="170">
        <f t="shared" si="11"/>
        <v>316400</v>
      </c>
      <c r="L77" s="170">
        <f t="shared" si="12"/>
        <v>191800</v>
      </c>
    </row>
    <row r="78" spans="1:12" ht="20.25" customHeight="1" x14ac:dyDescent="0.25">
      <c r="A78" s="167">
        <v>77</v>
      </c>
      <c r="B78" s="167" t="s">
        <v>254</v>
      </c>
      <c r="C78" s="167" t="s">
        <v>371</v>
      </c>
      <c r="D78" s="171" t="s">
        <v>202</v>
      </c>
      <c r="E78" s="167" t="s">
        <v>126</v>
      </c>
      <c r="F78" s="167" t="s">
        <v>49</v>
      </c>
      <c r="G78" s="167">
        <f t="shared" si="8"/>
        <v>30</v>
      </c>
      <c r="H78" s="167">
        <f t="shared" si="9"/>
        <v>137</v>
      </c>
      <c r="I78" s="167">
        <f t="shared" si="10"/>
        <v>59</v>
      </c>
      <c r="J78" s="167">
        <f>VLOOKUP(F78,'KOTRA 기준단가'!$J$1:$K$7,2,0)</f>
        <v>1400</v>
      </c>
      <c r="K78" s="170">
        <f t="shared" si="11"/>
        <v>316400</v>
      </c>
      <c r="L78" s="170">
        <f t="shared" si="12"/>
        <v>191800</v>
      </c>
    </row>
    <row r="79" spans="1:12" ht="20.25" customHeight="1" x14ac:dyDescent="0.25">
      <c r="A79" s="167">
        <v>78</v>
      </c>
      <c r="B79" s="167" t="s">
        <v>245</v>
      </c>
      <c r="C79" s="167" t="s">
        <v>249</v>
      </c>
      <c r="D79" s="171" t="s">
        <v>202</v>
      </c>
      <c r="E79" s="167" t="s">
        <v>250</v>
      </c>
      <c r="F79" s="167" t="s">
        <v>49</v>
      </c>
      <c r="G79" s="167">
        <f t="shared" si="8"/>
        <v>30</v>
      </c>
      <c r="H79" s="167">
        <f t="shared" si="9"/>
        <v>137</v>
      </c>
      <c r="I79" s="167">
        <f t="shared" si="10"/>
        <v>59</v>
      </c>
      <c r="J79" s="167">
        <f>VLOOKUP(F79,'KOTRA 기준단가'!$J$1:$K$7,2,0)</f>
        <v>1400</v>
      </c>
      <c r="K79" s="170">
        <f t="shared" si="11"/>
        <v>316400</v>
      </c>
      <c r="L79" s="170">
        <f t="shared" si="12"/>
        <v>191800</v>
      </c>
    </row>
    <row r="80" spans="1:12" ht="20.25" customHeight="1" x14ac:dyDescent="0.25">
      <c r="A80" s="167">
        <v>79</v>
      </c>
      <c r="B80" s="167" t="s">
        <v>245</v>
      </c>
      <c r="C80" s="167" t="s">
        <v>249</v>
      </c>
      <c r="D80" s="171" t="s">
        <v>202</v>
      </c>
      <c r="E80" s="167" t="s">
        <v>382</v>
      </c>
      <c r="F80" s="167" t="s">
        <v>49</v>
      </c>
      <c r="G80" s="167">
        <f t="shared" si="8"/>
        <v>30</v>
      </c>
      <c r="H80" s="167">
        <f t="shared" si="9"/>
        <v>137</v>
      </c>
      <c r="I80" s="167">
        <f t="shared" si="10"/>
        <v>59</v>
      </c>
      <c r="J80" s="167">
        <f>VLOOKUP(F80,'KOTRA 기준단가'!$J$1:$K$7,2,0)</f>
        <v>1400</v>
      </c>
      <c r="K80" s="170">
        <f t="shared" si="11"/>
        <v>316400</v>
      </c>
      <c r="L80" s="170">
        <f t="shared" si="12"/>
        <v>191800</v>
      </c>
    </row>
    <row r="81" spans="1:12" ht="20.25" customHeight="1" x14ac:dyDescent="0.25">
      <c r="A81" s="167">
        <v>80</v>
      </c>
      <c r="B81" s="167" t="s">
        <v>245</v>
      </c>
      <c r="C81" s="167" t="s">
        <v>246</v>
      </c>
      <c r="D81" s="171" t="s">
        <v>202</v>
      </c>
      <c r="E81" s="167" t="s">
        <v>42</v>
      </c>
      <c r="F81" s="167" t="s">
        <v>49</v>
      </c>
      <c r="G81" s="167">
        <f t="shared" si="8"/>
        <v>30</v>
      </c>
      <c r="H81" s="167">
        <f t="shared" si="9"/>
        <v>137</v>
      </c>
      <c r="I81" s="167">
        <f t="shared" si="10"/>
        <v>59</v>
      </c>
      <c r="J81" s="167">
        <f>VLOOKUP(F81,'KOTRA 기준단가'!$J$1:$K$7,2,0)</f>
        <v>1400</v>
      </c>
      <c r="K81" s="170">
        <f t="shared" si="11"/>
        <v>316400</v>
      </c>
      <c r="L81" s="170">
        <f t="shared" si="12"/>
        <v>191800</v>
      </c>
    </row>
    <row r="82" spans="1:12" ht="20.25" customHeight="1" x14ac:dyDescent="0.25">
      <c r="A82" s="167">
        <v>81</v>
      </c>
      <c r="B82" s="167" t="s">
        <v>245</v>
      </c>
      <c r="C82" s="167" t="s">
        <v>246</v>
      </c>
      <c r="D82" s="171" t="s">
        <v>202</v>
      </c>
      <c r="E82" s="167" t="s">
        <v>247</v>
      </c>
      <c r="F82" s="167" t="s">
        <v>49</v>
      </c>
      <c r="G82" s="167">
        <f t="shared" si="8"/>
        <v>30</v>
      </c>
      <c r="H82" s="167">
        <f t="shared" si="9"/>
        <v>137</v>
      </c>
      <c r="I82" s="167">
        <f t="shared" si="10"/>
        <v>59</v>
      </c>
      <c r="J82" s="167">
        <f>VLOOKUP(F82,'KOTRA 기준단가'!$J$1:$K$7,2,0)</f>
        <v>1400</v>
      </c>
      <c r="K82" s="170">
        <f t="shared" si="11"/>
        <v>316400</v>
      </c>
      <c r="L82" s="170">
        <f t="shared" si="12"/>
        <v>191800</v>
      </c>
    </row>
    <row r="83" spans="1:12" ht="20.25" customHeight="1" x14ac:dyDescent="0.25">
      <c r="A83" s="167">
        <v>82</v>
      </c>
      <c r="B83" s="167" t="s">
        <v>245</v>
      </c>
      <c r="C83" s="167" t="s">
        <v>251</v>
      </c>
      <c r="D83" s="171" t="s">
        <v>202</v>
      </c>
      <c r="E83" s="167" t="s">
        <v>124</v>
      </c>
      <c r="F83" s="167" t="s">
        <v>49</v>
      </c>
      <c r="G83" s="167">
        <f t="shared" si="8"/>
        <v>30</v>
      </c>
      <c r="H83" s="167">
        <f t="shared" si="9"/>
        <v>137</v>
      </c>
      <c r="I83" s="167">
        <f t="shared" si="10"/>
        <v>59</v>
      </c>
      <c r="J83" s="167">
        <f>VLOOKUP(F83,'KOTRA 기준단가'!$J$1:$K$7,2,0)</f>
        <v>1400</v>
      </c>
      <c r="K83" s="170">
        <f t="shared" si="11"/>
        <v>316400</v>
      </c>
      <c r="L83" s="170">
        <f t="shared" si="12"/>
        <v>191800</v>
      </c>
    </row>
    <row r="84" spans="1:12" ht="20.25" customHeight="1" x14ac:dyDescent="0.25">
      <c r="A84" s="167">
        <v>83</v>
      </c>
      <c r="B84" s="167" t="s">
        <v>245</v>
      </c>
      <c r="C84" s="167" t="s">
        <v>252</v>
      </c>
      <c r="D84" s="171" t="s">
        <v>202</v>
      </c>
      <c r="E84" s="167" t="s">
        <v>43</v>
      </c>
      <c r="F84" s="167" t="s">
        <v>49</v>
      </c>
      <c r="G84" s="167">
        <f t="shared" si="8"/>
        <v>30</v>
      </c>
      <c r="H84" s="167">
        <f t="shared" si="9"/>
        <v>137</v>
      </c>
      <c r="I84" s="167">
        <f t="shared" si="10"/>
        <v>59</v>
      </c>
      <c r="J84" s="167">
        <f>VLOOKUP(F84,'KOTRA 기준단가'!$J$1:$K$7,2,0)</f>
        <v>1400</v>
      </c>
      <c r="K84" s="170">
        <f t="shared" si="11"/>
        <v>316400</v>
      </c>
      <c r="L84" s="170">
        <f t="shared" si="12"/>
        <v>191800</v>
      </c>
    </row>
    <row r="85" spans="1:12" ht="20.25" customHeight="1" x14ac:dyDescent="0.25">
      <c r="A85" s="167">
        <v>84</v>
      </c>
      <c r="B85" s="167" t="s">
        <v>245</v>
      </c>
      <c r="C85" s="167" t="s">
        <v>253</v>
      </c>
      <c r="D85" s="171" t="s">
        <v>202</v>
      </c>
      <c r="E85" s="167" t="s">
        <v>122</v>
      </c>
      <c r="F85" s="167" t="s">
        <v>49</v>
      </c>
      <c r="G85" s="167">
        <f t="shared" si="8"/>
        <v>30</v>
      </c>
      <c r="H85" s="167">
        <f t="shared" si="9"/>
        <v>137</v>
      </c>
      <c r="I85" s="167">
        <f t="shared" si="10"/>
        <v>59</v>
      </c>
      <c r="J85" s="167">
        <f>VLOOKUP(F85,'KOTRA 기준단가'!$J$1:$K$7,2,0)</f>
        <v>1400</v>
      </c>
      <c r="K85" s="170">
        <f t="shared" si="11"/>
        <v>316400</v>
      </c>
      <c r="L85" s="170">
        <f t="shared" si="12"/>
        <v>191800</v>
      </c>
    </row>
    <row r="86" spans="1:12" ht="20.25" customHeight="1" x14ac:dyDescent="0.25">
      <c r="A86" s="167">
        <v>85</v>
      </c>
      <c r="B86" s="167" t="s">
        <v>207</v>
      </c>
      <c r="C86" s="167" t="s">
        <v>257</v>
      </c>
      <c r="D86" s="173" t="s">
        <v>203</v>
      </c>
      <c r="E86" s="167" t="s">
        <v>35</v>
      </c>
      <c r="F86" s="167" t="s">
        <v>49</v>
      </c>
      <c r="G86" s="167">
        <f t="shared" si="8"/>
        <v>30</v>
      </c>
      <c r="H86" s="167">
        <f t="shared" si="9"/>
        <v>106</v>
      </c>
      <c r="I86" s="167">
        <f t="shared" si="10"/>
        <v>44</v>
      </c>
      <c r="J86" s="167">
        <f>VLOOKUP(F86,'KOTRA 기준단가'!$J$1:$K$7,2,0)</f>
        <v>1400</v>
      </c>
      <c r="K86" s="170">
        <f t="shared" si="11"/>
        <v>252000</v>
      </c>
      <c r="L86" s="170">
        <f t="shared" si="12"/>
        <v>148400</v>
      </c>
    </row>
    <row r="87" spans="1:12" ht="20.25" customHeight="1" x14ac:dyDescent="0.25">
      <c r="A87" s="167">
        <v>86</v>
      </c>
      <c r="B87" s="167" t="s">
        <v>207</v>
      </c>
      <c r="C87" s="167" t="s">
        <v>258</v>
      </c>
      <c r="D87" s="173" t="s">
        <v>203</v>
      </c>
      <c r="E87" s="167" t="s">
        <v>58</v>
      </c>
      <c r="F87" s="167" t="s">
        <v>49</v>
      </c>
      <c r="G87" s="167">
        <f t="shared" si="8"/>
        <v>30</v>
      </c>
      <c r="H87" s="167">
        <f t="shared" si="9"/>
        <v>106</v>
      </c>
      <c r="I87" s="167">
        <f t="shared" si="10"/>
        <v>44</v>
      </c>
      <c r="J87" s="167">
        <f>VLOOKUP(F87,'KOTRA 기준단가'!$J$1:$K$7,2,0)</f>
        <v>1400</v>
      </c>
      <c r="K87" s="170">
        <f t="shared" si="11"/>
        <v>252000</v>
      </c>
      <c r="L87" s="170">
        <f t="shared" si="12"/>
        <v>148400</v>
      </c>
    </row>
    <row r="88" spans="1:12" ht="20.25" customHeight="1" x14ac:dyDescent="0.25">
      <c r="A88" s="167">
        <v>87</v>
      </c>
      <c r="B88" s="167" t="s">
        <v>207</v>
      </c>
      <c r="C88" s="167" t="s">
        <v>259</v>
      </c>
      <c r="D88" s="173" t="s">
        <v>203</v>
      </c>
      <c r="E88" s="167" t="s">
        <v>139</v>
      </c>
      <c r="F88" s="167" t="s">
        <v>49</v>
      </c>
      <c r="G88" s="167">
        <f t="shared" si="8"/>
        <v>30</v>
      </c>
      <c r="H88" s="167">
        <f t="shared" si="9"/>
        <v>106</v>
      </c>
      <c r="I88" s="167">
        <f t="shared" si="10"/>
        <v>44</v>
      </c>
      <c r="J88" s="167">
        <f>VLOOKUP(F88,'KOTRA 기준단가'!$J$1:$K$7,2,0)</f>
        <v>1400</v>
      </c>
      <c r="K88" s="170">
        <f t="shared" si="11"/>
        <v>252000</v>
      </c>
      <c r="L88" s="170">
        <f t="shared" si="12"/>
        <v>148400</v>
      </c>
    </row>
    <row r="89" spans="1:12" ht="20.25" customHeight="1" x14ac:dyDescent="0.25">
      <c r="A89" s="167">
        <v>88</v>
      </c>
      <c r="B89" s="167" t="s">
        <v>207</v>
      </c>
      <c r="C89" s="167" t="s">
        <v>260</v>
      </c>
      <c r="D89" s="173" t="s">
        <v>203</v>
      </c>
      <c r="E89" s="167" t="s">
        <v>261</v>
      </c>
      <c r="F89" s="167" t="s">
        <v>49</v>
      </c>
      <c r="G89" s="167">
        <f t="shared" si="8"/>
        <v>30</v>
      </c>
      <c r="H89" s="167">
        <f t="shared" si="9"/>
        <v>106</v>
      </c>
      <c r="I89" s="167">
        <f t="shared" si="10"/>
        <v>44</v>
      </c>
      <c r="J89" s="167">
        <f>VLOOKUP(F89,'KOTRA 기준단가'!$J$1:$K$7,2,0)</f>
        <v>1400</v>
      </c>
      <c r="K89" s="170">
        <f t="shared" si="11"/>
        <v>252000</v>
      </c>
      <c r="L89" s="170">
        <f t="shared" si="12"/>
        <v>148400</v>
      </c>
    </row>
    <row r="90" spans="1:12" ht="20.25" customHeight="1" x14ac:dyDescent="0.25">
      <c r="A90" s="167">
        <v>89</v>
      </c>
      <c r="B90" s="167" t="s">
        <v>207</v>
      </c>
      <c r="C90" s="167" t="s">
        <v>262</v>
      </c>
      <c r="D90" s="173" t="s">
        <v>203</v>
      </c>
      <c r="E90" s="167" t="s">
        <v>16</v>
      </c>
      <c r="F90" s="167" t="s">
        <v>49</v>
      </c>
      <c r="G90" s="167">
        <f t="shared" si="8"/>
        <v>30</v>
      </c>
      <c r="H90" s="167">
        <f t="shared" si="9"/>
        <v>106</v>
      </c>
      <c r="I90" s="167">
        <f t="shared" si="10"/>
        <v>44</v>
      </c>
      <c r="J90" s="167">
        <f>VLOOKUP(F90,'KOTRA 기준단가'!$J$1:$K$7,2,0)</f>
        <v>1400</v>
      </c>
      <c r="K90" s="170">
        <f t="shared" si="11"/>
        <v>252000</v>
      </c>
      <c r="L90" s="170">
        <f t="shared" si="12"/>
        <v>148400</v>
      </c>
    </row>
    <row r="91" spans="1:12" ht="20.25" customHeight="1" x14ac:dyDescent="0.25">
      <c r="A91" s="167">
        <v>90</v>
      </c>
      <c r="B91" s="167" t="s">
        <v>207</v>
      </c>
      <c r="C91" s="167" t="s">
        <v>262</v>
      </c>
      <c r="D91" s="173" t="s">
        <v>203</v>
      </c>
      <c r="E91" s="167" t="s">
        <v>57</v>
      </c>
      <c r="F91" s="167" t="s">
        <v>49</v>
      </c>
      <c r="G91" s="167">
        <f t="shared" si="8"/>
        <v>30</v>
      </c>
      <c r="H91" s="167">
        <f t="shared" si="9"/>
        <v>106</v>
      </c>
      <c r="I91" s="167">
        <f t="shared" si="10"/>
        <v>44</v>
      </c>
      <c r="J91" s="167">
        <f>VLOOKUP(F91,'KOTRA 기준단가'!$J$1:$K$7,2,0)</f>
        <v>1400</v>
      </c>
      <c r="K91" s="170">
        <f t="shared" si="11"/>
        <v>252000</v>
      </c>
      <c r="L91" s="170">
        <f t="shared" si="12"/>
        <v>148400</v>
      </c>
    </row>
    <row r="92" spans="1:12" ht="20.25" customHeight="1" x14ac:dyDescent="0.25">
      <c r="A92" s="167">
        <v>91</v>
      </c>
      <c r="B92" s="167" t="s">
        <v>207</v>
      </c>
      <c r="C92" s="167" t="s">
        <v>262</v>
      </c>
      <c r="D92" s="173" t="s">
        <v>203</v>
      </c>
      <c r="E92" s="167" t="s">
        <v>263</v>
      </c>
      <c r="F92" s="167" t="s">
        <v>49</v>
      </c>
      <c r="G92" s="167">
        <f t="shared" si="8"/>
        <v>30</v>
      </c>
      <c r="H92" s="167">
        <f t="shared" si="9"/>
        <v>106</v>
      </c>
      <c r="I92" s="167">
        <f t="shared" si="10"/>
        <v>44</v>
      </c>
      <c r="J92" s="167">
        <f>VLOOKUP(F92,'KOTRA 기준단가'!$J$1:$K$7,2,0)</f>
        <v>1400</v>
      </c>
      <c r="K92" s="170">
        <f t="shared" si="11"/>
        <v>252000</v>
      </c>
      <c r="L92" s="170">
        <f t="shared" si="12"/>
        <v>148400</v>
      </c>
    </row>
    <row r="93" spans="1:12" ht="20.25" customHeight="1" x14ac:dyDescent="0.25">
      <c r="A93" s="167">
        <v>92</v>
      </c>
      <c r="B93" s="167" t="s">
        <v>207</v>
      </c>
      <c r="C93" s="167" t="s">
        <v>262</v>
      </c>
      <c r="D93" s="173" t="s">
        <v>203</v>
      </c>
      <c r="E93" s="167" t="s">
        <v>264</v>
      </c>
      <c r="F93" s="167" t="s">
        <v>49</v>
      </c>
      <c r="G93" s="167">
        <f t="shared" si="8"/>
        <v>30</v>
      </c>
      <c r="H93" s="167">
        <f t="shared" si="9"/>
        <v>106</v>
      </c>
      <c r="I93" s="167">
        <f t="shared" si="10"/>
        <v>44</v>
      </c>
      <c r="J93" s="167">
        <f>VLOOKUP(F93,'KOTRA 기준단가'!$J$1:$K$7,2,0)</f>
        <v>1400</v>
      </c>
      <c r="K93" s="170">
        <f t="shared" si="11"/>
        <v>252000</v>
      </c>
      <c r="L93" s="170">
        <f t="shared" si="12"/>
        <v>148400</v>
      </c>
    </row>
    <row r="94" spans="1:12" ht="20.25" customHeight="1" x14ac:dyDescent="0.25">
      <c r="A94" s="167">
        <v>93</v>
      </c>
      <c r="B94" s="167" t="s">
        <v>207</v>
      </c>
      <c r="C94" s="167" t="s">
        <v>262</v>
      </c>
      <c r="D94" s="173" t="s">
        <v>203</v>
      </c>
      <c r="E94" s="167" t="s">
        <v>265</v>
      </c>
      <c r="F94" s="167" t="s">
        <v>49</v>
      </c>
      <c r="G94" s="167">
        <f t="shared" si="8"/>
        <v>30</v>
      </c>
      <c r="H94" s="167">
        <f t="shared" si="9"/>
        <v>106</v>
      </c>
      <c r="I94" s="167">
        <f t="shared" si="10"/>
        <v>44</v>
      </c>
      <c r="J94" s="167">
        <f>VLOOKUP(F94,'KOTRA 기준단가'!$J$1:$K$7,2,0)</f>
        <v>1400</v>
      </c>
      <c r="K94" s="170">
        <f t="shared" si="11"/>
        <v>252000</v>
      </c>
      <c r="L94" s="170">
        <f t="shared" si="12"/>
        <v>148400</v>
      </c>
    </row>
    <row r="95" spans="1:12" ht="20.25" customHeight="1" x14ac:dyDescent="0.25">
      <c r="A95" s="167">
        <v>94</v>
      </c>
      <c r="B95" s="167" t="s">
        <v>207</v>
      </c>
      <c r="C95" s="167" t="s">
        <v>262</v>
      </c>
      <c r="D95" s="173" t="s">
        <v>203</v>
      </c>
      <c r="E95" s="167" t="s">
        <v>266</v>
      </c>
      <c r="F95" s="167" t="s">
        <v>49</v>
      </c>
      <c r="G95" s="167">
        <f t="shared" si="8"/>
        <v>30</v>
      </c>
      <c r="H95" s="167">
        <f t="shared" si="9"/>
        <v>106</v>
      </c>
      <c r="I95" s="167">
        <f t="shared" si="10"/>
        <v>44</v>
      </c>
      <c r="J95" s="167">
        <f>VLOOKUP(F95,'KOTRA 기준단가'!$J$1:$K$7,2,0)</f>
        <v>1400</v>
      </c>
      <c r="K95" s="170">
        <f t="shared" si="11"/>
        <v>252000</v>
      </c>
      <c r="L95" s="170">
        <f t="shared" si="12"/>
        <v>148400</v>
      </c>
    </row>
    <row r="96" spans="1:12" ht="20.25" customHeight="1" x14ac:dyDescent="0.25">
      <c r="A96" s="167">
        <v>95</v>
      </c>
      <c r="B96" s="167" t="s">
        <v>207</v>
      </c>
      <c r="C96" s="167" t="s">
        <v>262</v>
      </c>
      <c r="D96" s="173" t="s">
        <v>203</v>
      </c>
      <c r="E96" s="167" t="s">
        <v>99</v>
      </c>
      <c r="F96" s="167" t="s">
        <v>49</v>
      </c>
      <c r="G96" s="167">
        <f t="shared" si="8"/>
        <v>30</v>
      </c>
      <c r="H96" s="167">
        <f t="shared" si="9"/>
        <v>106</v>
      </c>
      <c r="I96" s="167">
        <f t="shared" si="10"/>
        <v>44</v>
      </c>
      <c r="J96" s="167">
        <f>VLOOKUP(F96,'KOTRA 기준단가'!$J$1:$K$7,2,0)</f>
        <v>1400</v>
      </c>
      <c r="K96" s="170">
        <f t="shared" si="11"/>
        <v>252000</v>
      </c>
      <c r="L96" s="170">
        <f t="shared" si="12"/>
        <v>148400</v>
      </c>
    </row>
    <row r="97" spans="1:12" ht="20.25" customHeight="1" x14ac:dyDescent="0.25">
      <c r="A97" s="167">
        <v>96</v>
      </c>
      <c r="B97" s="167" t="s">
        <v>207</v>
      </c>
      <c r="C97" s="167" t="s">
        <v>262</v>
      </c>
      <c r="D97" s="173" t="s">
        <v>203</v>
      </c>
      <c r="E97" s="167" t="s">
        <v>100</v>
      </c>
      <c r="F97" s="167" t="s">
        <v>49</v>
      </c>
      <c r="G97" s="167">
        <f t="shared" si="8"/>
        <v>30</v>
      </c>
      <c r="H97" s="167">
        <f t="shared" si="9"/>
        <v>106</v>
      </c>
      <c r="I97" s="167">
        <f t="shared" si="10"/>
        <v>44</v>
      </c>
      <c r="J97" s="167">
        <f>VLOOKUP(F97,'KOTRA 기준단가'!$J$1:$K$7,2,0)</f>
        <v>1400</v>
      </c>
      <c r="K97" s="170">
        <f t="shared" si="11"/>
        <v>252000</v>
      </c>
      <c r="L97" s="170">
        <f t="shared" si="12"/>
        <v>148400</v>
      </c>
    </row>
    <row r="98" spans="1:12" ht="20.25" customHeight="1" x14ac:dyDescent="0.25">
      <c r="A98" s="167">
        <v>97</v>
      </c>
      <c r="B98" s="167" t="s">
        <v>207</v>
      </c>
      <c r="C98" s="167" t="s">
        <v>262</v>
      </c>
      <c r="D98" s="173" t="s">
        <v>203</v>
      </c>
      <c r="E98" s="167" t="s">
        <v>101</v>
      </c>
      <c r="F98" s="167" t="s">
        <v>49</v>
      </c>
      <c r="G98" s="167">
        <f t="shared" ref="G98:G129" si="13">VLOOKUP($D98,$N$2:$Q$5,2,0)</f>
        <v>30</v>
      </c>
      <c r="H98" s="167">
        <f t="shared" ref="H98:H129" si="14">VLOOKUP($D98,$N$2:$Q$5,3,0)</f>
        <v>106</v>
      </c>
      <c r="I98" s="167">
        <f t="shared" ref="I98:I129" si="15">VLOOKUP($D98,$N$2:$Q$5,4,0)</f>
        <v>44</v>
      </c>
      <c r="J98" s="167">
        <f>VLOOKUP(F98,'KOTRA 기준단가'!$J$1:$K$7,2,0)</f>
        <v>1400</v>
      </c>
      <c r="K98" s="170">
        <f t="shared" si="11"/>
        <v>252000</v>
      </c>
      <c r="L98" s="170">
        <f t="shared" si="12"/>
        <v>148400</v>
      </c>
    </row>
    <row r="99" spans="1:12" ht="20.25" customHeight="1" x14ac:dyDescent="0.25">
      <c r="A99" s="167">
        <v>98</v>
      </c>
      <c r="B99" s="167" t="s">
        <v>207</v>
      </c>
      <c r="C99" s="167" t="s">
        <v>262</v>
      </c>
      <c r="D99" s="173" t="s">
        <v>203</v>
      </c>
      <c r="E99" s="167" t="s">
        <v>103</v>
      </c>
      <c r="F99" s="167" t="s">
        <v>49</v>
      </c>
      <c r="G99" s="167">
        <f t="shared" si="13"/>
        <v>30</v>
      </c>
      <c r="H99" s="167">
        <f t="shared" si="14"/>
        <v>106</v>
      </c>
      <c r="I99" s="167">
        <f t="shared" si="15"/>
        <v>44</v>
      </c>
      <c r="J99" s="167">
        <f>VLOOKUP(F99,'KOTRA 기준단가'!$J$1:$K$7,2,0)</f>
        <v>1400</v>
      </c>
      <c r="K99" s="170">
        <f t="shared" si="11"/>
        <v>252000</v>
      </c>
      <c r="L99" s="170">
        <f t="shared" si="12"/>
        <v>148400</v>
      </c>
    </row>
    <row r="100" spans="1:12" ht="20.25" customHeight="1" x14ac:dyDescent="0.25">
      <c r="A100" s="167">
        <v>99</v>
      </c>
      <c r="B100" s="167" t="s">
        <v>207</v>
      </c>
      <c r="C100" s="167" t="s">
        <v>262</v>
      </c>
      <c r="D100" s="173" t="s">
        <v>203</v>
      </c>
      <c r="E100" s="167" t="s">
        <v>105</v>
      </c>
      <c r="F100" s="167" t="s">
        <v>49</v>
      </c>
      <c r="G100" s="167">
        <f t="shared" si="13"/>
        <v>30</v>
      </c>
      <c r="H100" s="167">
        <f t="shared" si="14"/>
        <v>106</v>
      </c>
      <c r="I100" s="167">
        <f t="shared" si="15"/>
        <v>44</v>
      </c>
      <c r="J100" s="167">
        <f>VLOOKUP(F100,'KOTRA 기준단가'!$J$1:$K$7,2,0)</f>
        <v>1400</v>
      </c>
      <c r="K100" s="170">
        <f t="shared" si="11"/>
        <v>252000</v>
      </c>
      <c r="L100" s="170">
        <f t="shared" si="12"/>
        <v>148400</v>
      </c>
    </row>
    <row r="101" spans="1:12" ht="20.25" customHeight="1" x14ac:dyDescent="0.25">
      <c r="A101" s="167">
        <v>100</v>
      </c>
      <c r="B101" s="167" t="s">
        <v>207</v>
      </c>
      <c r="C101" s="167" t="s">
        <v>262</v>
      </c>
      <c r="D101" s="173" t="s">
        <v>203</v>
      </c>
      <c r="E101" s="167" t="s">
        <v>107</v>
      </c>
      <c r="F101" s="167" t="s">
        <v>49</v>
      </c>
      <c r="G101" s="167">
        <f t="shared" si="13"/>
        <v>30</v>
      </c>
      <c r="H101" s="167">
        <f t="shared" si="14"/>
        <v>106</v>
      </c>
      <c r="I101" s="167">
        <f t="shared" si="15"/>
        <v>44</v>
      </c>
      <c r="J101" s="167">
        <f>VLOOKUP(F101,'KOTRA 기준단가'!$J$1:$K$7,2,0)</f>
        <v>1400</v>
      </c>
      <c r="K101" s="170">
        <f t="shared" si="11"/>
        <v>252000</v>
      </c>
      <c r="L101" s="170">
        <f t="shared" si="12"/>
        <v>148400</v>
      </c>
    </row>
    <row r="102" spans="1:12" ht="20.25" customHeight="1" x14ac:dyDescent="0.25">
      <c r="A102" s="167">
        <v>101</v>
      </c>
      <c r="B102" s="167" t="s">
        <v>207</v>
      </c>
      <c r="C102" s="167" t="s">
        <v>262</v>
      </c>
      <c r="D102" s="173" t="s">
        <v>203</v>
      </c>
      <c r="E102" s="167" t="s">
        <v>108</v>
      </c>
      <c r="F102" s="167" t="s">
        <v>49</v>
      </c>
      <c r="G102" s="167">
        <f t="shared" si="13"/>
        <v>30</v>
      </c>
      <c r="H102" s="167">
        <f t="shared" si="14"/>
        <v>106</v>
      </c>
      <c r="I102" s="167">
        <f t="shared" si="15"/>
        <v>44</v>
      </c>
      <c r="J102" s="167">
        <f>VLOOKUP(F102,'KOTRA 기준단가'!$J$1:$K$7,2,0)</f>
        <v>1400</v>
      </c>
      <c r="K102" s="170">
        <f t="shared" si="11"/>
        <v>252000</v>
      </c>
      <c r="L102" s="170">
        <f t="shared" si="12"/>
        <v>148400</v>
      </c>
    </row>
    <row r="103" spans="1:12" ht="20.25" customHeight="1" x14ac:dyDescent="0.25">
      <c r="A103" s="167">
        <v>102</v>
      </c>
      <c r="B103" s="167" t="s">
        <v>207</v>
      </c>
      <c r="C103" s="167" t="s">
        <v>262</v>
      </c>
      <c r="D103" s="173" t="s">
        <v>203</v>
      </c>
      <c r="E103" s="167" t="s">
        <v>109</v>
      </c>
      <c r="F103" s="167" t="s">
        <v>49</v>
      </c>
      <c r="G103" s="167">
        <f t="shared" si="13"/>
        <v>30</v>
      </c>
      <c r="H103" s="167">
        <f t="shared" si="14"/>
        <v>106</v>
      </c>
      <c r="I103" s="167">
        <f t="shared" si="15"/>
        <v>44</v>
      </c>
      <c r="J103" s="167">
        <f>VLOOKUP(F103,'KOTRA 기준단가'!$J$1:$K$7,2,0)</f>
        <v>1400</v>
      </c>
      <c r="K103" s="170">
        <f t="shared" si="11"/>
        <v>252000</v>
      </c>
      <c r="L103" s="170">
        <f t="shared" si="12"/>
        <v>148400</v>
      </c>
    </row>
    <row r="104" spans="1:12" ht="20.25" customHeight="1" x14ac:dyDescent="0.25">
      <c r="A104" s="167">
        <v>103</v>
      </c>
      <c r="B104" s="167" t="s">
        <v>207</v>
      </c>
      <c r="C104" s="167" t="s">
        <v>262</v>
      </c>
      <c r="D104" s="173" t="s">
        <v>203</v>
      </c>
      <c r="E104" s="167" t="s">
        <v>110</v>
      </c>
      <c r="F104" s="167" t="s">
        <v>49</v>
      </c>
      <c r="G104" s="167">
        <f t="shared" si="13"/>
        <v>30</v>
      </c>
      <c r="H104" s="167">
        <f t="shared" si="14"/>
        <v>106</v>
      </c>
      <c r="I104" s="167">
        <f t="shared" si="15"/>
        <v>44</v>
      </c>
      <c r="J104" s="167">
        <f>VLOOKUP(F104,'KOTRA 기준단가'!$J$1:$K$7,2,0)</f>
        <v>1400</v>
      </c>
      <c r="K104" s="170">
        <f t="shared" si="11"/>
        <v>252000</v>
      </c>
      <c r="L104" s="170">
        <f t="shared" si="12"/>
        <v>148400</v>
      </c>
    </row>
    <row r="105" spans="1:12" ht="20.25" customHeight="1" x14ac:dyDescent="0.25">
      <c r="A105" s="167">
        <v>104</v>
      </c>
      <c r="B105" s="167" t="s">
        <v>207</v>
      </c>
      <c r="C105" s="167" t="s">
        <v>262</v>
      </c>
      <c r="D105" s="173" t="s">
        <v>203</v>
      </c>
      <c r="E105" s="167" t="s">
        <v>111</v>
      </c>
      <c r="F105" s="167" t="s">
        <v>49</v>
      </c>
      <c r="G105" s="167">
        <f t="shared" si="13"/>
        <v>30</v>
      </c>
      <c r="H105" s="167">
        <f t="shared" si="14"/>
        <v>106</v>
      </c>
      <c r="I105" s="167">
        <f t="shared" si="15"/>
        <v>44</v>
      </c>
      <c r="J105" s="167">
        <f>VLOOKUP(F105,'KOTRA 기준단가'!$J$1:$K$7,2,0)</f>
        <v>1400</v>
      </c>
      <c r="K105" s="170">
        <f t="shared" si="11"/>
        <v>252000</v>
      </c>
      <c r="L105" s="170">
        <f t="shared" si="12"/>
        <v>148400</v>
      </c>
    </row>
    <row r="106" spans="1:12" ht="20.25" customHeight="1" x14ac:dyDescent="0.25">
      <c r="A106" s="167">
        <v>105</v>
      </c>
      <c r="B106" s="167" t="s">
        <v>207</v>
      </c>
      <c r="C106" s="167" t="s">
        <v>262</v>
      </c>
      <c r="D106" s="173" t="s">
        <v>203</v>
      </c>
      <c r="E106" s="167" t="s">
        <v>267</v>
      </c>
      <c r="F106" s="167" t="s">
        <v>49</v>
      </c>
      <c r="G106" s="167">
        <f t="shared" si="13"/>
        <v>30</v>
      </c>
      <c r="H106" s="167">
        <f t="shared" si="14"/>
        <v>106</v>
      </c>
      <c r="I106" s="167">
        <f t="shared" si="15"/>
        <v>44</v>
      </c>
      <c r="J106" s="167">
        <f>VLOOKUP(F106,'KOTRA 기준단가'!$J$1:$K$7,2,0)</f>
        <v>1400</v>
      </c>
      <c r="K106" s="170">
        <f t="shared" si="11"/>
        <v>252000</v>
      </c>
      <c r="L106" s="170">
        <f t="shared" si="12"/>
        <v>148400</v>
      </c>
    </row>
    <row r="107" spans="1:12" ht="20.25" customHeight="1" x14ac:dyDescent="0.25">
      <c r="A107" s="167">
        <v>106</v>
      </c>
      <c r="B107" s="167" t="s">
        <v>207</v>
      </c>
      <c r="C107" s="167" t="s">
        <v>262</v>
      </c>
      <c r="D107" s="173" t="s">
        <v>203</v>
      </c>
      <c r="E107" s="167" t="s">
        <v>104</v>
      </c>
      <c r="F107" s="167" t="s">
        <v>49</v>
      </c>
      <c r="G107" s="167">
        <f t="shared" si="13"/>
        <v>30</v>
      </c>
      <c r="H107" s="167">
        <f t="shared" si="14"/>
        <v>106</v>
      </c>
      <c r="I107" s="167">
        <f t="shared" si="15"/>
        <v>44</v>
      </c>
      <c r="J107" s="167">
        <f>VLOOKUP(F107,'KOTRA 기준단가'!$J$1:$K$7,2,0)</f>
        <v>1400</v>
      </c>
      <c r="K107" s="170">
        <f t="shared" si="11"/>
        <v>252000</v>
      </c>
      <c r="L107" s="170">
        <f t="shared" si="12"/>
        <v>148400</v>
      </c>
    </row>
    <row r="108" spans="1:12" ht="20.25" customHeight="1" x14ac:dyDescent="0.25">
      <c r="A108" s="167">
        <v>107</v>
      </c>
      <c r="B108" s="167" t="s">
        <v>207</v>
      </c>
      <c r="C108" s="167" t="s">
        <v>262</v>
      </c>
      <c r="D108" s="173" t="s">
        <v>203</v>
      </c>
      <c r="E108" s="167" t="s">
        <v>106</v>
      </c>
      <c r="F108" s="167" t="s">
        <v>49</v>
      </c>
      <c r="G108" s="167">
        <f t="shared" si="13"/>
        <v>30</v>
      </c>
      <c r="H108" s="167">
        <f t="shared" si="14"/>
        <v>106</v>
      </c>
      <c r="I108" s="167">
        <f t="shared" si="15"/>
        <v>44</v>
      </c>
      <c r="J108" s="167">
        <f>VLOOKUP(F108,'KOTRA 기준단가'!$J$1:$K$7,2,0)</f>
        <v>1400</v>
      </c>
      <c r="K108" s="170">
        <f t="shared" si="11"/>
        <v>252000</v>
      </c>
      <c r="L108" s="170">
        <f t="shared" si="12"/>
        <v>148400</v>
      </c>
    </row>
    <row r="109" spans="1:12" ht="20.25" customHeight="1" x14ac:dyDescent="0.25">
      <c r="A109" s="167">
        <v>108</v>
      </c>
      <c r="B109" s="167" t="s">
        <v>207</v>
      </c>
      <c r="C109" s="167" t="s">
        <v>268</v>
      </c>
      <c r="D109" s="173" t="s">
        <v>203</v>
      </c>
      <c r="E109" s="167" t="s">
        <v>36</v>
      </c>
      <c r="F109" s="167" t="s">
        <v>49</v>
      </c>
      <c r="G109" s="167">
        <f t="shared" si="13"/>
        <v>30</v>
      </c>
      <c r="H109" s="167">
        <f t="shared" si="14"/>
        <v>106</v>
      </c>
      <c r="I109" s="167">
        <f t="shared" si="15"/>
        <v>44</v>
      </c>
      <c r="J109" s="167">
        <f>VLOOKUP(F109,'KOTRA 기준단가'!$J$1:$K$7,2,0)</f>
        <v>1400</v>
      </c>
      <c r="K109" s="170">
        <f t="shared" si="11"/>
        <v>252000</v>
      </c>
      <c r="L109" s="170">
        <f t="shared" si="12"/>
        <v>148400</v>
      </c>
    </row>
    <row r="110" spans="1:12" ht="20.25" customHeight="1" x14ac:dyDescent="0.25">
      <c r="A110" s="167">
        <v>109</v>
      </c>
      <c r="B110" s="167" t="s">
        <v>207</v>
      </c>
      <c r="C110" s="167" t="s">
        <v>269</v>
      </c>
      <c r="D110" s="173" t="s">
        <v>203</v>
      </c>
      <c r="E110" s="167" t="s">
        <v>28</v>
      </c>
      <c r="F110" s="167" t="s">
        <v>49</v>
      </c>
      <c r="G110" s="167">
        <f t="shared" si="13"/>
        <v>30</v>
      </c>
      <c r="H110" s="167">
        <f t="shared" si="14"/>
        <v>106</v>
      </c>
      <c r="I110" s="167">
        <f t="shared" si="15"/>
        <v>44</v>
      </c>
      <c r="J110" s="167">
        <f>VLOOKUP(F110,'KOTRA 기준단가'!$J$1:$K$7,2,0)</f>
        <v>1400</v>
      </c>
      <c r="K110" s="170">
        <f t="shared" si="11"/>
        <v>252000</v>
      </c>
      <c r="L110" s="170">
        <f t="shared" si="12"/>
        <v>148400</v>
      </c>
    </row>
    <row r="111" spans="1:12" ht="20.25" customHeight="1" x14ac:dyDescent="0.25">
      <c r="A111" s="167">
        <v>110</v>
      </c>
      <c r="B111" s="167" t="s">
        <v>372</v>
      </c>
      <c r="C111" s="167" t="s">
        <v>112</v>
      </c>
      <c r="D111" s="173" t="s">
        <v>203</v>
      </c>
      <c r="E111" s="167" t="s">
        <v>112</v>
      </c>
      <c r="F111" s="167" t="s">
        <v>49</v>
      </c>
      <c r="G111" s="167">
        <f t="shared" si="13"/>
        <v>30</v>
      </c>
      <c r="H111" s="167">
        <f t="shared" si="14"/>
        <v>106</v>
      </c>
      <c r="I111" s="167">
        <f t="shared" si="15"/>
        <v>44</v>
      </c>
      <c r="J111" s="167">
        <f>VLOOKUP(F111,'KOTRA 기준단가'!$J$1:$K$7,2,0)</f>
        <v>1400</v>
      </c>
      <c r="K111" s="170">
        <f t="shared" si="11"/>
        <v>252000</v>
      </c>
      <c r="L111" s="170">
        <f t="shared" si="12"/>
        <v>148400</v>
      </c>
    </row>
    <row r="112" spans="1:12" ht="20.25" customHeight="1" x14ac:dyDescent="0.25">
      <c r="A112" s="167">
        <v>111</v>
      </c>
      <c r="B112" s="167" t="s">
        <v>213</v>
      </c>
      <c r="C112" s="167" t="s">
        <v>272</v>
      </c>
      <c r="D112" s="173" t="s">
        <v>203</v>
      </c>
      <c r="E112" s="167" t="s">
        <v>117</v>
      </c>
      <c r="F112" s="167" t="s">
        <v>49</v>
      </c>
      <c r="G112" s="167">
        <f t="shared" si="13"/>
        <v>30</v>
      </c>
      <c r="H112" s="167">
        <f t="shared" si="14"/>
        <v>106</v>
      </c>
      <c r="I112" s="167">
        <f t="shared" si="15"/>
        <v>44</v>
      </c>
      <c r="J112" s="167">
        <f>VLOOKUP(F112,'KOTRA 기준단가'!$J$1:$K$7,2,0)</f>
        <v>1400</v>
      </c>
      <c r="K112" s="170">
        <f t="shared" si="11"/>
        <v>252000</v>
      </c>
      <c r="L112" s="170">
        <f t="shared" si="12"/>
        <v>148400</v>
      </c>
    </row>
    <row r="113" spans="1:12" ht="20.25" customHeight="1" x14ac:dyDescent="0.25">
      <c r="A113" s="167">
        <v>112</v>
      </c>
      <c r="B113" s="167" t="s">
        <v>372</v>
      </c>
      <c r="C113" s="167" t="s">
        <v>373</v>
      </c>
      <c r="D113" s="173" t="s">
        <v>203</v>
      </c>
      <c r="E113" s="167" t="s">
        <v>59</v>
      </c>
      <c r="F113" s="167" t="s">
        <v>49</v>
      </c>
      <c r="G113" s="167">
        <f t="shared" si="13"/>
        <v>30</v>
      </c>
      <c r="H113" s="167">
        <f t="shared" si="14"/>
        <v>106</v>
      </c>
      <c r="I113" s="167">
        <f t="shared" si="15"/>
        <v>44</v>
      </c>
      <c r="J113" s="167">
        <f>VLOOKUP(F113,'KOTRA 기준단가'!$J$1:$K$7,2,0)</f>
        <v>1400</v>
      </c>
      <c r="K113" s="170">
        <f t="shared" si="11"/>
        <v>252000</v>
      </c>
      <c r="L113" s="170">
        <f t="shared" si="12"/>
        <v>148400</v>
      </c>
    </row>
    <row r="114" spans="1:12" ht="20.25" customHeight="1" x14ac:dyDescent="0.25">
      <c r="A114" s="167">
        <v>113</v>
      </c>
      <c r="B114" s="167" t="s">
        <v>372</v>
      </c>
      <c r="C114" s="167" t="s">
        <v>373</v>
      </c>
      <c r="D114" s="173" t="s">
        <v>203</v>
      </c>
      <c r="E114" s="167" t="s">
        <v>114</v>
      </c>
      <c r="F114" s="167" t="s">
        <v>49</v>
      </c>
      <c r="G114" s="167">
        <f t="shared" si="13"/>
        <v>30</v>
      </c>
      <c r="H114" s="167">
        <f t="shared" si="14"/>
        <v>106</v>
      </c>
      <c r="I114" s="167">
        <f t="shared" si="15"/>
        <v>44</v>
      </c>
      <c r="J114" s="167">
        <f>VLOOKUP(F114,'KOTRA 기준단가'!$J$1:$K$7,2,0)</f>
        <v>1400</v>
      </c>
      <c r="K114" s="170">
        <f t="shared" si="11"/>
        <v>252000</v>
      </c>
      <c r="L114" s="170">
        <f t="shared" si="12"/>
        <v>148400</v>
      </c>
    </row>
    <row r="115" spans="1:12" ht="20.25" customHeight="1" x14ac:dyDescent="0.25">
      <c r="A115" s="167">
        <v>114</v>
      </c>
      <c r="B115" s="167" t="s">
        <v>213</v>
      </c>
      <c r="C115" s="167" t="s">
        <v>218</v>
      </c>
      <c r="D115" s="173" t="s">
        <v>203</v>
      </c>
      <c r="E115" s="167" t="s">
        <v>116</v>
      </c>
      <c r="F115" s="167" t="s">
        <v>49</v>
      </c>
      <c r="G115" s="167">
        <f t="shared" si="13"/>
        <v>30</v>
      </c>
      <c r="H115" s="167">
        <f t="shared" si="14"/>
        <v>106</v>
      </c>
      <c r="I115" s="167">
        <f t="shared" si="15"/>
        <v>44</v>
      </c>
      <c r="J115" s="167">
        <f>VLOOKUP(F115,'KOTRA 기준단가'!$J$1:$K$7,2,0)</f>
        <v>1400</v>
      </c>
      <c r="K115" s="170">
        <f t="shared" si="11"/>
        <v>252000</v>
      </c>
      <c r="L115" s="170">
        <f t="shared" si="12"/>
        <v>148400</v>
      </c>
    </row>
    <row r="116" spans="1:12" ht="20.25" customHeight="1" x14ac:dyDescent="0.25">
      <c r="A116" s="167">
        <v>115</v>
      </c>
      <c r="B116" s="167" t="s">
        <v>213</v>
      </c>
      <c r="C116" s="167" t="s">
        <v>273</v>
      </c>
      <c r="D116" s="173" t="s">
        <v>203</v>
      </c>
      <c r="E116" s="167" t="s">
        <v>118</v>
      </c>
      <c r="F116" s="167" t="s">
        <v>49</v>
      </c>
      <c r="G116" s="167">
        <f t="shared" si="13"/>
        <v>30</v>
      </c>
      <c r="H116" s="167">
        <f t="shared" si="14"/>
        <v>106</v>
      </c>
      <c r="I116" s="167">
        <f t="shared" si="15"/>
        <v>44</v>
      </c>
      <c r="J116" s="167">
        <f>VLOOKUP(F116,'KOTRA 기준단가'!$J$1:$K$7,2,0)</f>
        <v>1400</v>
      </c>
      <c r="K116" s="170">
        <f t="shared" si="11"/>
        <v>252000</v>
      </c>
      <c r="L116" s="170">
        <f t="shared" si="12"/>
        <v>148400</v>
      </c>
    </row>
    <row r="117" spans="1:12" ht="20.25" customHeight="1" x14ac:dyDescent="0.25">
      <c r="A117" s="167">
        <v>116</v>
      </c>
      <c r="B117" s="167" t="s">
        <v>213</v>
      </c>
      <c r="C117" s="167" t="s">
        <v>274</v>
      </c>
      <c r="D117" s="173" t="s">
        <v>203</v>
      </c>
      <c r="E117" s="167" t="s">
        <v>30</v>
      </c>
      <c r="F117" s="167" t="s">
        <v>49</v>
      </c>
      <c r="G117" s="167">
        <f t="shared" si="13"/>
        <v>30</v>
      </c>
      <c r="H117" s="167">
        <f t="shared" si="14"/>
        <v>106</v>
      </c>
      <c r="I117" s="167">
        <f t="shared" si="15"/>
        <v>44</v>
      </c>
      <c r="J117" s="167">
        <f>VLOOKUP(F117,'KOTRA 기준단가'!$J$1:$K$7,2,0)</f>
        <v>1400</v>
      </c>
      <c r="K117" s="170">
        <f t="shared" si="11"/>
        <v>252000</v>
      </c>
      <c r="L117" s="170">
        <f t="shared" si="12"/>
        <v>148400</v>
      </c>
    </row>
    <row r="118" spans="1:12" ht="20.25" customHeight="1" x14ac:dyDescent="0.25">
      <c r="A118" s="167">
        <v>117</v>
      </c>
      <c r="B118" s="167" t="s">
        <v>222</v>
      </c>
      <c r="C118" s="167" t="s">
        <v>275</v>
      </c>
      <c r="D118" s="173" t="s">
        <v>203</v>
      </c>
      <c r="E118" s="167" t="s">
        <v>74</v>
      </c>
      <c r="F118" s="167" t="s">
        <v>49</v>
      </c>
      <c r="G118" s="167">
        <f t="shared" si="13"/>
        <v>30</v>
      </c>
      <c r="H118" s="167">
        <f t="shared" si="14"/>
        <v>106</v>
      </c>
      <c r="I118" s="167">
        <f t="shared" si="15"/>
        <v>44</v>
      </c>
      <c r="J118" s="167">
        <f>VLOOKUP(F118,'KOTRA 기준단가'!$J$1:$K$7,2,0)</f>
        <v>1400</v>
      </c>
      <c r="K118" s="170">
        <f t="shared" si="11"/>
        <v>252000</v>
      </c>
      <c r="L118" s="170">
        <f t="shared" si="12"/>
        <v>148400</v>
      </c>
    </row>
    <row r="119" spans="1:12" ht="20.25" customHeight="1" x14ac:dyDescent="0.25">
      <c r="A119" s="167">
        <v>118</v>
      </c>
      <c r="B119" s="167" t="s">
        <v>222</v>
      </c>
      <c r="C119" s="167" t="s">
        <v>276</v>
      </c>
      <c r="D119" s="173" t="s">
        <v>203</v>
      </c>
      <c r="E119" s="167" t="s">
        <v>77</v>
      </c>
      <c r="F119" s="167" t="s">
        <v>49</v>
      </c>
      <c r="G119" s="167">
        <f t="shared" si="13"/>
        <v>30</v>
      </c>
      <c r="H119" s="167">
        <f t="shared" si="14"/>
        <v>106</v>
      </c>
      <c r="I119" s="167">
        <f t="shared" si="15"/>
        <v>44</v>
      </c>
      <c r="J119" s="167">
        <f>VLOOKUP(F119,'KOTRA 기준단가'!$J$1:$K$7,2,0)</f>
        <v>1400</v>
      </c>
      <c r="K119" s="170">
        <f t="shared" si="11"/>
        <v>252000</v>
      </c>
      <c r="L119" s="170">
        <f t="shared" si="12"/>
        <v>148400</v>
      </c>
    </row>
    <row r="120" spans="1:12" ht="20.25" customHeight="1" x14ac:dyDescent="0.25">
      <c r="A120" s="167">
        <v>119</v>
      </c>
      <c r="B120" s="167" t="s">
        <v>222</v>
      </c>
      <c r="C120" s="167" t="s">
        <v>277</v>
      </c>
      <c r="D120" s="173" t="s">
        <v>203</v>
      </c>
      <c r="E120" s="167" t="s">
        <v>278</v>
      </c>
      <c r="F120" s="167" t="s">
        <v>49</v>
      </c>
      <c r="G120" s="167">
        <f t="shared" si="13"/>
        <v>30</v>
      </c>
      <c r="H120" s="167">
        <f t="shared" si="14"/>
        <v>106</v>
      </c>
      <c r="I120" s="167">
        <f t="shared" si="15"/>
        <v>44</v>
      </c>
      <c r="J120" s="167">
        <f>VLOOKUP(F120,'KOTRA 기준단가'!$J$1:$K$7,2,0)</f>
        <v>1400</v>
      </c>
      <c r="K120" s="170">
        <f t="shared" si="11"/>
        <v>252000</v>
      </c>
      <c r="L120" s="170">
        <f t="shared" si="12"/>
        <v>148400</v>
      </c>
    </row>
    <row r="121" spans="1:12" ht="20.25" customHeight="1" x14ac:dyDescent="0.25">
      <c r="A121" s="167">
        <v>120</v>
      </c>
      <c r="B121" s="167" t="s">
        <v>222</v>
      </c>
      <c r="C121" s="167" t="s">
        <v>279</v>
      </c>
      <c r="D121" s="173" t="s">
        <v>203</v>
      </c>
      <c r="E121" s="167" t="s">
        <v>280</v>
      </c>
      <c r="F121" s="167" t="s">
        <v>49</v>
      </c>
      <c r="G121" s="167">
        <f t="shared" si="13"/>
        <v>30</v>
      </c>
      <c r="H121" s="167">
        <f t="shared" si="14"/>
        <v>106</v>
      </c>
      <c r="I121" s="167">
        <f t="shared" si="15"/>
        <v>44</v>
      </c>
      <c r="J121" s="167">
        <f>VLOOKUP(F121,'KOTRA 기준단가'!$J$1:$K$7,2,0)</f>
        <v>1400</v>
      </c>
      <c r="K121" s="170">
        <f t="shared" si="11"/>
        <v>252000</v>
      </c>
      <c r="L121" s="170">
        <f t="shared" si="12"/>
        <v>148400</v>
      </c>
    </row>
    <row r="122" spans="1:12" ht="20.25" customHeight="1" x14ac:dyDescent="0.25">
      <c r="A122" s="167">
        <v>121</v>
      </c>
      <c r="B122" s="167" t="s">
        <v>374</v>
      </c>
      <c r="C122" s="167" t="s">
        <v>375</v>
      </c>
      <c r="D122" s="173" t="s">
        <v>203</v>
      </c>
      <c r="E122" s="167" t="s">
        <v>62</v>
      </c>
      <c r="F122" s="167" t="s">
        <v>49</v>
      </c>
      <c r="G122" s="167">
        <f t="shared" si="13"/>
        <v>30</v>
      </c>
      <c r="H122" s="167">
        <f t="shared" si="14"/>
        <v>106</v>
      </c>
      <c r="I122" s="167">
        <f t="shared" si="15"/>
        <v>44</v>
      </c>
      <c r="J122" s="167">
        <f>VLOOKUP(F122,'KOTRA 기준단가'!$J$1:$K$7,2,0)</f>
        <v>1400</v>
      </c>
      <c r="K122" s="170">
        <f t="shared" si="11"/>
        <v>252000</v>
      </c>
      <c r="L122" s="170">
        <f t="shared" si="12"/>
        <v>148400</v>
      </c>
    </row>
    <row r="123" spans="1:12" ht="20.25" customHeight="1" x14ac:dyDescent="0.25">
      <c r="A123" s="167">
        <v>122</v>
      </c>
      <c r="B123" s="167" t="s">
        <v>222</v>
      </c>
      <c r="C123" s="167" t="s">
        <v>281</v>
      </c>
      <c r="D123" s="173" t="s">
        <v>203</v>
      </c>
      <c r="E123" s="167" t="s">
        <v>82</v>
      </c>
      <c r="F123" s="167" t="s">
        <v>49</v>
      </c>
      <c r="G123" s="167">
        <f t="shared" si="13"/>
        <v>30</v>
      </c>
      <c r="H123" s="167">
        <f t="shared" si="14"/>
        <v>106</v>
      </c>
      <c r="I123" s="167">
        <f t="shared" si="15"/>
        <v>44</v>
      </c>
      <c r="J123" s="167">
        <f>VLOOKUP(F123,'KOTRA 기준단가'!$J$1:$K$7,2,0)</f>
        <v>1400</v>
      </c>
      <c r="K123" s="170">
        <f t="shared" si="11"/>
        <v>252000</v>
      </c>
      <c r="L123" s="170">
        <f t="shared" si="12"/>
        <v>148400</v>
      </c>
    </row>
    <row r="124" spans="1:12" ht="20.25" customHeight="1" x14ac:dyDescent="0.25">
      <c r="A124" s="167">
        <v>123</v>
      </c>
      <c r="B124" s="167" t="s">
        <v>374</v>
      </c>
      <c r="C124" s="167" t="s">
        <v>376</v>
      </c>
      <c r="D124" s="173" t="s">
        <v>203</v>
      </c>
      <c r="E124" s="167" t="s">
        <v>80</v>
      </c>
      <c r="F124" s="167" t="s">
        <v>49</v>
      </c>
      <c r="G124" s="167">
        <f t="shared" si="13"/>
        <v>30</v>
      </c>
      <c r="H124" s="167">
        <f t="shared" si="14"/>
        <v>106</v>
      </c>
      <c r="I124" s="167">
        <f t="shared" si="15"/>
        <v>44</v>
      </c>
      <c r="J124" s="167">
        <f>VLOOKUP(F124,'KOTRA 기준단가'!$J$1:$K$7,2,0)</f>
        <v>1400</v>
      </c>
      <c r="K124" s="170">
        <f t="shared" si="11"/>
        <v>252000</v>
      </c>
      <c r="L124" s="170">
        <f t="shared" si="12"/>
        <v>148400</v>
      </c>
    </row>
    <row r="125" spans="1:12" ht="20.25" customHeight="1" x14ac:dyDescent="0.25">
      <c r="A125" s="167">
        <v>124</v>
      </c>
      <c r="B125" s="167" t="s">
        <v>222</v>
      </c>
      <c r="C125" s="167" t="s">
        <v>282</v>
      </c>
      <c r="D125" s="173" t="s">
        <v>203</v>
      </c>
      <c r="E125" s="167" t="s">
        <v>72</v>
      </c>
      <c r="F125" s="167" t="s">
        <v>49</v>
      </c>
      <c r="G125" s="167">
        <f t="shared" si="13"/>
        <v>30</v>
      </c>
      <c r="H125" s="167">
        <f t="shared" si="14"/>
        <v>106</v>
      </c>
      <c r="I125" s="167">
        <f t="shared" si="15"/>
        <v>44</v>
      </c>
      <c r="J125" s="167">
        <f>VLOOKUP(F125,'KOTRA 기준단가'!$J$1:$K$7,2,0)</f>
        <v>1400</v>
      </c>
      <c r="K125" s="170">
        <f t="shared" si="11"/>
        <v>252000</v>
      </c>
      <c r="L125" s="170">
        <f t="shared" si="12"/>
        <v>148400</v>
      </c>
    </row>
    <row r="126" spans="1:12" ht="20.25" customHeight="1" x14ac:dyDescent="0.25">
      <c r="A126" s="167">
        <v>125</v>
      </c>
      <c r="B126" s="167" t="s">
        <v>254</v>
      </c>
      <c r="C126" s="167" t="s">
        <v>283</v>
      </c>
      <c r="D126" s="173" t="s">
        <v>203</v>
      </c>
      <c r="E126" s="167" t="s">
        <v>131</v>
      </c>
      <c r="F126" s="167" t="s">
        <v>49</v>
      </c>
      <c r="G126" s="167">
        <f t="shared" si="13"/>
        <v>30</v>
      </c>
      <c r="H126" s="167">
        <f t="shared" si="14"/>
        <v>106</v>
      </c>
      <c r="I126" s="167">
        <f t="shared" si="15"/>
        <v>44</v>
      </c>
      <c r="J126" s="167">
        <f>VLOOKUP(F126,'KOTRA 기준단가'!$J$1:$K$7,2,0)</f>
        <v>1400</v>
      </c>
      <c r="K126" s="170">
        <f t="shared" si="11"/>
        <v>252000</v>
      </c>
      <c r="L126" s="170">
        <f t="shared" si="12"/>
        <v>148400</v>
      </c>
    </row>
    <row r="127" spans="1:12" ht="20.25" customHeight="1" x14ac:dyDescent="0.25">
      <c r="A127" s="167">
        <v>126</v>
      </c>
      <c r="B127" s="167" t="s">
        <v>254</v>
      </c>
      <c r="C127" s="167" t="s">
        <v>284</v>
      </c>
      <c r="D127" s="173" t="s">
        <v>203</v>
      </c>
      <c r="E127" s="167" t="s">
        <v>132</v>
      </c>
      <c r="F127" s="167" t="s">
        <v>49</v>
      </c>
      <c r="G127" s="167">
        <f t="shared" si="13"/>
        <v>30</v>
      </c>
      <c r="H127" s="167">
        <f t="shared" si="14"/>
        <v>106</v>
      </c>
      <c r="I127" s="167">
        <f t="shared" si="15"/>
        <v>44</v>
      </c>
      <c r="J127" s="167">
        <f>VLOOKUP(F127,'KOTRA 기준단가'!$J$1:$K$7,2,0)</f>
        <v>1400</v>
      </c>
      <c r="K127" s="170">
        <f t="shared" si="11"/>
        <v>252000</v>
      </c>
      <c r="L127" s="170">
        <f t="shared" si="12"/>
        <v>148400</v>
      </c>
    </row>
    <row r="128" spans="1:12" ht="20.25" customHeight="1" x14ac:dyDescent="0.25">
      <c r="A128" s="167">
        <v>127</v>
      </c>
      <c r="B128" s="167" t="s">
        <v>254</v>
      </c>
      <c r="C128" s="167" t="s">
        <v>377</v>
      </c>
      <c r="D128" s="173" t="s">
        <v>203</v>
      </c>
      <c r="E128" s="167" t="s">
        <v>378</v>
      </c>
      <c r="F128" s="167" t="s">
        <v>49</v>
      </c>
      <c r="G128" s="167">
        <f t="shared" si="13"/>
        <v>30</v>
      </c>
      <c r="H128" s="167">
        <f t="shared" si="14"/>
        <v>106</v>
      </c>
      <c r="I128" s="167">
        <f t="shared" si="15"/>
        <v>44</v>
      </c>
      <c r="J128" s="167">
        <f>VLOOKUP(F128,'KOTRA 기준단가'!$J$1:$K$7,2,0)</f>
        <v>1400</v>
      </c>
      <c r="K128" s="170">
        <f t="shared" si="11"/>
        <v>252000</v>
      </c>
      <c r="L128" s="170">
        <f t="shared" si="12"/>
        <v>148400</v>
      </c>
    </row>
    <row r="129" spans="1:12" ht="20.25" customHeight="1" x14ac:dyDescent="0.25">
      <c r="A129" s="167">
        <v>128</v>
      </c>
      <c r="B129" s="167" t="s">
        <v>245</v>
      </c>
      <c r="C129" s="167" t="s">
        <v>286</v>
      </c>
      <c r="D129" s="173" t="s">
        <v>203</v>
      </c>
      <c r="E129" s="167" t="s">
        <v>45</v>
      </c>
      <c r="F129" s="167" t="s">
        <v>49</v>
      </c>
      <c r="G129" s="167">
        <f t="shared" si="13"/>
        <v>30</v>
      </c>
      <c r="H129" s="167">
        <f t="shared" si="14"/>
        <v>106</v>
      </c>
      <c r="I129" s="167">
        <f t="shared" si="15"/>
        <v>44</v>
      </c>
      <c r="J129" s="167">
        <f>VLOOKUP(F129,'KOTRA 기준단가'!$J$1:$K$7,2,0)</f>
        <v>1400</v>
      </c>
      <c r="K129" s="170">
        <f t="shared" si="11"/>
        <v>252000</v>
      </c>
      <c r="L129" s="170">
        <f t="shared" si="12"/>
        <v>148400</v>
      </c>
    </row>
    <row r="130" spans="1:12" ht="20.25" customHeight="1" x14ac:dyDescent="0.25">
      <c r="A130" s="167">
        <v>129</v>
      </c>
      <c r="B130" s="167" t="s">
        <v>245</v>
      </c>
      <c r="C130" s="167" t="s">
        <v>285</v>
      </c>
      <c r="D130" s="173" t="s">
        <v>203</v>
      </c>
      <c r="E130" s="167" t="s">
        <v>47</v>
      </c>
      <c r="F130" s="167" t="s">
        <v>49</v>
      </c>
      <c r="G130" s="167">
        <f t="shared" ref="G130:G141" si="16">VLOOKUP($D130,$N$2:$Q$5,2,0)</f>
        <v>30</v>
      </c>
      <c r="H130" s="167">
        <f t="shared" ref="H130:H141" si="17">VLOOKUP($D130,$N$2:$Q$5,3,0)</f>
        <v>106</v>
      </c>
      <c r="I130" s="167">
        <f t="shared" ref="I130:I141" si="18">VLOOKUP($D130,$N$2:$Q$5,4,0)</f>
        <v>44</v>
      </c>
      <c r="J130" s="167">
        <f>VLOOKUP(F130,'KOTRA 기준단가'!$J$1:$K$7,2,0)</f>
        <v>1400</v>
      </c>
      <c r="K130" s="170">
        <f t="shared" ref="K130:K141" si="19">(G130+H130+I130)*J130</f>
        <v>252000</v>
      </c>
      <c r="L130" s="170">
        <f t="shared" ref="L130:L141" si="20">J130*H130</f>
        <v>148400</v>
      </c>
    </row>
    <row r="131" spans="1:12" ht="20.25" customHeight="1" x14ac:dyDescent="0.25">
      <c r="A131" s="167">
        <v>130</v>
      </c>
      <c r="B131" s="167" t="s">
        <v>254</v>
      </c>
      <c r="C131" s="167" t="s">
        <v>287</v>
      </c>
      <c r="D131" s="173" t="s">
        <v>203</v>
      </c>
      <c r="E131" s="167" t="s">
        <v>130</v>
      </c>
      <c r="F131" s="167" t="s">
        <v>49</v>
      </c>
      <c r="G131" s="167">
        <f t="shared" si="16"/>
        <v>30</v>
      </c>
      <c r="H131" s="167">
        <f t="shared" si="17"/>
        <v>106</v>
      </c>
      <c r="I131" s="167">
        <f t="shared" si="18"/>
        <v>44</v>
      </c>
      <c r="J131" s="167">
        <f>VLOOKUP(F131,'KOTRA 기준단가'!$J$1:$K$7,2,0)</f>
        <v>1400</v>
      </c>
      <c r="K131" s="170">
        <f t="shared" si="19"/>
        <v>252000</v>
      </c>
      <c r="L131" s="170">
        <f t="shared" si="20"/>
        <v>148400</v>
      </c>
    </row>
    <row r="132" spans="1:12" ht="20.25" customHeight="1" x14ac:dyDescent="0.25">
      <c r="A132" s="167">
        <v>131</v>
      </c>
      <c r="B132" s="167" t="s">
        <v>254</v>
      </c>
      <c r="C132" s="167" t="s">
        <v>288</v>
      </c>
      <c r="D132" s="173" t="s">
        <v>203</v>
      </c>
      <c r="E132" s="167" t="s">
        <v>46</v>
      </c>
      <c r="F132" s="167" t="s">
        <v>49</v>
      </c>
      <c r="G132" s="167">
        <f t="shared" si="16"/>
        <v>30</v>
      </c>
      <c r="H132" s="167">
        <f t="shared" si="17"/>
        <v>106</v>
      </c>
      <c r="I132" s="167">
        <f t="shared" si="18"/>
        <v>44</v>
      </c>
      <c r="J132" s="167">
        <f>VLOOKUP(F132,'KOTRA 기준단가'!$J$1:$K$7,2,0)</f>
        <v>1400</v>
      </c>
      <c r="K132" s="170">
        <f t="shared" si="19"/>
        <v>252000</v>
      </c>
      <c r="L132" s="170">
        <f t="shared" si="20"/>
        <v>148400</v>
      </c>
    </row>
    <row r="133" spans="1:12" ht="20.25" customHeight="1" x14ac:dyDescent="0.25">
      <c r="A133" s="167">
        <v>132</v>
      </c>
      <c r="B133" s="167" t="s">
        <v>254</v>
      </c>
      <c r="C133" s="167" t="s">
        <v>289</v>
      </c>
      <c r="D133" s="173" t="s">
        <v>203</v>
      </c>
      <c r="E133" s="167" t="s">
        <v>129</v>
      </c>
      <c r="F133" s="167" t="s">
        <v>49</v>
      </c>
      <c r="G133" s="167">
        <f t="shared" si="16"/>
        <v>30</v>
      </c>
      <c r="H133" s="167">
        <f t="shared" si="17"/>
        <v>106</v>
      </c>
      <c r="I133" s="167">
        <f t="shared" si="18"/>
        <v>44</v>
      </c>
      <c r="J133" s="167">
        <f>VLOOKUP(F133,'KOTRA 기준단가'!$J$1:$K$7,2,0)</f>
        <v>1400</v>
      </c>
      <c r="K133" s="170">
        <f t="shared" si="19"/>
        <v>252000</v>
      </c>
      <c r="L133" s="170">
        <f t="shared" si="20"/>
        <v>148400</v>
      </c>
    </row>
    <row r="134" spans="1:12" ht="20.25" customHeight="1" x14ac:dyDescent="0.25">
      <c r="A134" s="167">
        <v>133</v>
      </c>
      <c r="B134" s="167" t="s">
        <v>207</v>
      </c>
      <c r="C134" s="167" t="s">
        <v>290</v>
      </c>
      <c r="D134" s="174" t="s">
        <v>204</v>
      </c>
      <c r="E134" s="167" t="s">
        <v>39</v>
      </c>
      <c r="F134" s="167" t="s">
        <v>49</v>
      </c>
      <c r="G134" s="167">
        <f t="shared" si="16"/>
        <v>30</v>
      </c>
      <c r="H134" s="167">
        <f t="shared" si="17"/>
        <v>81</v>
      </c>
      <c r="I134" s="167">
        <f t="shared" si="18"/>
        <v>37</v>
      </c>
      <c r="J134" s="167">
        <f>VLOOKUP(F134,'KOTRA 기준단가'!$J$1:$K$7,2,0)</f>
        <v>1400</v>
      </c>
      <c r="K134" s="170">
        <f t="shared" si="19"/>
        <v>207200</v>
      </c>
      <c r="L134" s="170">
        <f t="shared" si="20"/>
        <v>113400</v>
      </c>
    </row>
    <row r="135" spans="1:12" ht="20.25" customHeight="1" x14ac:dyDescent="0.25">
      <c r="A135" s="167">
        <v>134</v>
      </c>
      <c r="B135" s="167" t="s">
        <v>207</v>
      </c>
      <c r="C135" s="167" t="s">
        <v>291</v>
      </c>
      <c r="D135" s="174" t="s">
        <v>204</v>
      </c>
      <c r="E135" s="167" t="s">
        <v>38</v>
      </c>
      <c r="F135" s="167" t="s">
        <v>49</v>
      </c>
      <c r="G135" s="167">
        <f t="shared" si="16"/>
        <v>30</v>
      </c>
      <c r="H135" s="167">
        <f t="shared" si="17"/>
        <v>81</v>
      </c>
      <c r="I135" s="167">
        <f t="shared" si="18"/>
        <v>37</v>
      </c>
      <c r="J135" s="167">
        <f>VLOOKUP(F135,'KOTRA 기준단가'!$J$1:$K$7,2,0)</f>
        <v>1400</v>
      </c>
      <c r="K135" s="170">
        <f t="shared" si="19"/>
        <v>207200</v>
      </c>
      <c r="L135" s="170">
        <f t="shared" si="20"/>
        <v>113400</v>
      </c>
    </row>
    <row r="136" spans="1:12" ht="20.25" customHeight="1" x14ac:dyDescent="0.25">
      <c r="A136" s="167">
        <v>135</v>
      </c>
      <c r="B136" s="167" t="s">
        <v>207</v>
      </c>
      <c r="C136" s="167" t="s">
        <v>291</v>
      </c>
      <c r="D136" s="174" t="s">
        <v>204</v>
      </c>
      <c r="E136" s="167" t="s">
        <v>37</v>
      </c>
      <c r="F136" s="167" t="s">
        <v>49</v>
      </c>
      <c r="G136" s="167">
        <f t="shared" si="16"/>
        <v>30</v>
      </c>
      <c r="H136" s="167">
        <f t="shared" si="17"/>
        <v>81</v>
      </c>
      <c r="I136" s="167">
        <f t="shared" si="18"/>
        <v>37</v>
      </c>
      <c r="J136" s="167">
        <f>VLOOKUP(F136,'KOTRA 기준단가'!$J$1:$K$7,2,0)</f>
        <v>1400</v>
      </c>
      <c r="K136" s="170">
        <f t="shared" si="19"/>
        <v>207200</v>
      </c>
      <c r="L136" s="170">
        <f t="shared" si="20"/>
        <v>113400</v>
      </c>
    </row>
    <row r="137" spans="1:12" ht="20.25" customHeight="1" x14ac:dyDescent="0.25">
      <c r="A137" s="167">
        <v>136</v>
      </c>
      <c r="B137" s="167" t="s">
        <v>379</v>
      </c>
      <c r="C137" s="167" t="s">
        <v>380</v>
      </c>
      <c r="D137" s="174" t="s">
        <v>204</v>
      </c>
      <c r="E137" s="167" t="s">
        <v>141</v>
      </c>
      <c r="F137" s="167" t="s">
        <v>49</v>
      </c>
      <c r="G137" s="167">
        <f t="shared" si="16"/>
        <v>30</v>
      </c>
      <c r="H137" s="167">
        <f t="shared" si="17"/>
        <v>81</v>
      </c>
      <c r="I137" s="167">
        <f t="shared" si="18"/>
        <v>37</v>
      </c>
      <c r="J137" s="167">
        <f>VLOOKUP(F137,'KOTRA 기준단가'!$J$1:$K$7,2,0)</f>
        <v>1400</v>
      </c>
      <c r="K137" s="170">
        <f t="shared" si="19"/>
        <v>207200</v>
      </c>
      <c r="L137" s="170">
        <f t="shared" si="20"/>
        <v>113400</v>
      </c>
    </row>
    <row r="138" spans="1:12" ht="20.25" customHeight="1" x14ac:dyDescent="0.25">
      <c r="A138" s="167">
        <v>137</v>
      </c>
      <c r="B138" s="167" t="s">
        <v>207</v>
      </c>
      <c r="C138" s="167" t="s">
        <v>292</v>
      </c>
      <c r="D138" s="174" t="s">
        <v>204</v>
      </c>
      <c r="E138" s="167" t="s">
        <v>95</v>
      </c>
      <c r="F138" s="167" t="s">
        <v>49</v>
      </c>
      <c r="G138" s="167">
        <f t="shared" si="16"/>
        <v>30</v>
      </c>
      <c r="H138" s="167">
        <f t="shared" si="17"/>
        <v>81</v>
      </c>
      <c r="I138" s="167">
        <f t="shared" si="18"/>
        <v>37</v>
      </c>
      <c r="J138" s="167">
        <f>VLOOKUP(F138,'KOTRA 기준단가'!$J$1:$K$7,2,0)</f>
        <v>1400</v>
      </c>
      <c r="K138" s="170">
        <f t="shared" si="19"/>
        <v>207200</v>
      </c>
      <c r="L138" s="170">
        <f t="shared" si="20"/>
        <v>113400</v>
      </c>
    </row>
    <row r="139" spans="1:12" ht="20.25" customHeight="1" x14ac:dyDescent="0.25">
      <c r="A139" s="167">
        <v>138</v>
      </c>
      <c r="B139" s="167" t="s">
        <v>207</v>
      </c>
      <c r="C139" s="167" t="s">
        <v>293</v>
      </c>
      <c r="D139" s="174" t="s">
        <v>204</v>
      </c>
      <c r="E139" s="167" t="s">
        <v>294</v>
      </c>
      <c r="F139" s="167" t="s">
        <v>49</v>
      </c>
      <c r="G139" s="167">
        <f t="shared" si="16"/>
        <v>30</v>
      </c>
      <c r="H139" s="167">
        <f t="shared" si="17"/>
        <v>81</v>
      </c>
      <c r="I139" s="167">
        <f t="shared" si="18"/>
        <v>37</v>
      </c>
      <c r="J139" s="167">
        <f>VLOOKUP(F139,'KOTRA 기준단가'!$J$1:$K$7,2,0)</f>
        <v>1400</v>
      </c>
      <c r="K139" s="170">
        <f t="shared" si="19"/>
        <v>207200</v>
      </c>
      <c r="L139" s="170">
        <f t="shared" si="20"/>
        <v>113400</v>
      </c>
    </row>
    <row r="140" spans="1:12" ht="20.25" customHeight="1" x14ac:dyDescent="0.25">
      <c r="A140" s="167">
        <v>139</v>
      </c>
      <c r="B140" s="167" t="s">
        <v>213</v>
      </c>
      <c r="C140" s="167" t="s">
        <v>295</v>
      </c>
      <c r="D140" s="174" t="s">
        <v>204</v>
      </c>
      <c r="E140" s="167" t="s">
        <v>113</v>
      </c>
      <c r="F140" s="167" t="s">
        <v>49</v>
      </c>
      <c r="G140" s="167">
        <f t="shared" si="16"/>
        <v>30</v>
      </c>
      <c r="H140" s="167">
        <f t="shared" si="17"/>
        <v>81</v>
      </c>
      <c r="I140" s="167">
        <f t="shared" si="18"/>
        <v>37</v>
      </c>
      <c r="J140" s="167">
        <f>VLOOKUP(F140,'KOTRA 기준단가'!$J$1:$K$7,2,0)</f>
        <v>1400</v>
      </c>
      <c r="K140" s="170">
        <f t="shared" si="19"/>
        <v>207200</v>
      </c>
      <c r="L140" s="170">
        <f t="shared" si="20"/>
        <v>113400</v>
      </c>
    </row>
    <row r="141" spans="1:12" ht="20.25" customHeight="1" x14ac:dyDescent="0.25">
      <c r="A141" s="167">
        <v>140</v>
      </c>
      <c r="B141" s="167" t="s">
        <v>245</v>
      </c>
      <c r="C141" s="167" t="s">
        <v>296</v>
      </c>
      <c r="D141" s="174" t="s">
        <v>204</v>
      </c>
      <c r="E141" s="167" t="s">
        <v>44</v>
      </c>
      <c r="F141" s="167" t="s">
        <v>49</v>
      </c>
      <c r="G141" s="167">
        <f t="shared" si="16"/>
        <v>30</v>
      </c>
      <c r="H141" s="167">
        <f t="shared" si="17"/>
        <v>81</v>
      </c>
      <c r="I141" s="167">
        <f t="shared" si="18"/>
        <v>37</v>
      </c>
      <c r="J141" s="167">
        <f>VLOOKUP(F141,'KOTRA 기준단가'!$J$1:$K$7,2,0)</f>
        <v>1400</v>
      </c>
      <c r="K141" s="170">
        <f t="shared" si="19"/>
        <v>207200</v>
      </c>
      <c r="L141" s="170">
        <f t="shared" si="20"/>
        <v>113400</v>
      </c>
    </row>
    <row r="142" spans="1:12" ht="20.25" customHeight="1" x14ac:dyDescent="0.25">
      <c r="A142" s="7"/>
      <c r="B142" s="7"/>
      <c r="C142" s="7"/>
    </row>
    <row r="143" spans="1:12" ht="20.25" customHeight="1" x14ac:dyDescent="0.25">
      <c r="A143" s="7"/>
      <c r="B143" s="7"/>
      <c r="C143" s="7"/>
    </row>
    <row r="144" spans="1:12" ht="20.25" customHeight="1" x14ac:dyDescent="0.25">
      <c r="A144" s="7"/>
      <c r="B144" s="7"/>
      <c r="C144" s="7"/>
    </row>
    <row r="145" spans="1:3" ht="20.25" customHeight="1" x14ac:dyDescent="0.25">
      <c r="A145" s="7"/>
      <c r="B145" s="7"/>
      <c r="C145" s="7"/>
    </row>
    <row r="146" spans="1:3" ht="20.25" customHeight="1" x14ac:dyDescent="0.25">
      <c r="A146" s="7"/>
      <c r="B146" s="7"/>
      <c r="C146" s="7"/>
    </row>
    <row r="147" spans="1:3" ht="20.25" customHeight="1" x14ac:dyDescent="0.25">
      <c r="A147" s="7"/>
      <c r="B147" s="7"/>
      <c r="C147" s="7"/>
    </row>
    <row r="148" spans="1:3" ht="20.25" customHeight="1" x14ac:dyDescent="0.25">
      <c r="A148" s="7"/>
      <c r="B148" s="7"/>
      <c r="C148" s="7"/>
    </row>
    <row r="149" spans="1:3" ht="20.25" customHeight="1" x14ac:dyDescent="0.25">
      <c r="A149" s="7"/>
      <c r="B149" s="7"/>
      <c r="C149" s="7"/>
    </row>
    <row r="150" spans="1:3" ht="20.25" customHeight="1" x14ac:dyDescent="0.25">
      <c r="A150" s="7"/>
      <c r="B150" s="7"/>
      <c r="C150" s="7"/>
    </row>
    <row r="151" spans="1:3" ht="20.25" customHeight="1" x14ac:dyDescent="0.25">
      <c r="A151" s="7"/>
      <c r="B151" s="7"/>
      <c r="C151" s="7"/>
    </row>
    <row r="152" spans="1:3" ht="20.25" customHeight="1" x14ac:dyDescent="0.25">
      <c r="A152" s="7"/>
      <c r="B152" s="7"/>
      <c r="C152" s="7"/>
    </row>
    <row r="153" spans="1:3" ht="20.25" customHeight="1" x14ac:dyDescent="0.25">
      <c r="A153" s="7"/>
      <c r="B153" s="7"/>
      <c r="C153" s="7"/>
    </row>
    <row r="154" spans="1:3" ht="20.25" customHeight="1" x14ac:dyDescent="0.25">
      <c r="A154" s="7"/>
      <c r="B154" s="7"/>
      <c r="C154" s="7"/>
    </row>
  </sheetData>
  <autoFilter ref="A1:Q141" xr:uid="{00000000-0009-0000-0000-000002000000}"/>
  <phoneticPr fontId="2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예산세부내역</vt:lpstr>
      <vt:lpstr>KOTRA 기준단가</vt:lpstr>
      <vt:lpstr>국외여비기준</vt:lpstr>
      <vt:lpstr>예산세부내역!Print_Area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duke</dc:creator>
  <cp:lastModifiedBy>KBIZ</cp:lastModifiedBy>
  <cp:lastPrinted>2015-12-14T05:24:47Z</cp:lastPrinted>
  <dcterms:created xsi:type="dcterms:W3CDTF">2009-10-28T02:19:41Z</dcterms:created>
  <dcterms:modified xsi:type="dcterms:W3CDTF">2026-06-30T01:42:45Z</dcterms:modified>
</cp:coreProperties>
</file>