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970" windowWidth="19230" windowHeight="5895"/>
  </bookViews>
  <sheets>
    <sheet name="18년도 예산확정 내역" sheetId="1" r:id="rId1"/>
  </sheets>
  <definedNames>
    <definedName name="_xlnm._FilterDatabase" localSheetId="0" hidden="1">'18년도 예산확정 내역'!$A$12:$HW$489</definedName>
  </definedNames>
  <calcPr calcId="145621"/>
</workbook>
</file>

<file path=xl/calcChain.xml><?xml version="1.0" encoding="utf-8"?>
<calcChain xmlns="http://schemas.openxmlformats.org/spreadsheetml/2006/main">
  <c r="I372" i="1" l="1"/>
  <c r="H372" i="1"/>
  <c r="I442" i="1" l="1"/>
  <c r="H442" i="1"/>
  <c r="G442" i="1"/>
  <c r="F442" i="1"/>
  <c r="H438" i="1"/>
  <c r="G438" i="1"/>
  <c r="F438" i="1"/>
  <c r="I428" i="1"/>
  <c r="H428" i="1"/>
  <c r="G428" i="1"/>
  <c r="F428" i="1"/>
  <c r="I421" i="1"/>
  <c r="H421" i="1"/>
  <c r="G421" i="1"/>
  <c r="F421" i="1"/>
  <c r="I412" i="1"/>
  <c r="H412" i="1"/>
  <c r="G412" i="1"/>
  <c r="F412" i="1"/>
  <c r="I407" i="1"/>
  <c r="H407" i="1"/>
  <c r="G407" i="1"/>
  <c r="F407" i="1"/>
  <c r="I402" i="1"/>
  <c r="H402" i="1"/>
  <c r="G402" i="1"/>
  <c r="F402" i="1"/>
  <c r="I398" i="1"/>
  <c r="H398" i="1"/>
  <c r="G398" i="1"/>
  <c r="F398" i="1"/>
  <c r="I394" i="1"/>
  <c r="H394" i="1"/>
  <c r="G394" i="1"/>
  <c r="F394" i="1"/>
  <c r="F465" i="1" l="1"/>
  <c r="H216" i="1" l="1"/>
  <c r="H343" i="1"/>
  <c r="H215" i="1"/>
  <c r="H207" i="1"/>
  <c r="H72" i="1"/>
  <c r="F72" i="1" l="1"/>
  <c r="F223" i="1"/>
  <c r="F222" i="1"/>
  <c r="F221" i="1"/>
  <c r="F220" i="1"/>
  <c r="F219" i="1"/>
  <c r="I218" i="1"/>
  <c r="H218" i="1"/>
  <c r="G218" i="1"/>
  <c r="F213" i="1"/>
  <c r="F212" i="1"/>
  <c r="F211" i="1"/>
  <c r="I210" i="1"/>
  <c r="H210" i="1"/>
  <c r="G210" i="1"/>
  <c r="F228" i="1"/>
  <c r="G228" i="1"/>
  <c r="H228" i="1"/>
  <c r="I228" i="1"/>
  <c r="F235" i="1"/>
  <c r="G235" i="1"/>
  <c r="H235" i="1"/>
  <c r="I235" i="1"/>
  <c r="F238" i="1"/>
  <c r="H238" i="1"/>
  <c r="I238" i="1"/>
  <c r="F218" i="1" l="1"/>
  <c r="H204" i="1"/>
  <c r="G204" i="1"/>
  <c r="I204" i="1"/>
  <c r="F210" i="1"/>
  <c r="H225" i="1"/>
  <c r="G225" i="1"/>
  <c r="F225" i="1"/>
  <c r="I225" i="1"/>
  <c r="F204" i="1" l="1"/>
  <c r="E6" i="1" l="1"/>
  <c r="D6" i="1"/>
  <c r="E10" i="1"/>
  <c r="E8" i="1"/>
  <c r="D8" i="1"/>
  <c r="D10" i="1"/>
  <c r="G483" i="1"/>
  <c r="G6" i="1" s="1"/>
  <c r="H483" i="1"/>
  <c r="I483" i="1"/>
  <c r="I6" i="1" s="1"/>
  <c r="H6" i="1" l="1"/>
  <c r="D9" i="1"/>
  <c r="E7" i="1"/>
  <c r="E5" i="1" s="1"/>
  <c r="D7" i="1"/>
  <c r="D5" i="1" s="1"/>
  <c r="E9" i="1"/>
  <c r="H480" i="1"/>
  <c r="G480" i="1"/>
  <c r="F480" i="1"/>
  <c r="H477" i="1"/>
  <c r="G477" i="1"/>
  <c r="F477" i="1"/>
  <c r="H472" i="1"/>
  <c r="G472" i="1"/>
  <c r="H467" i="1"/>
  <c r="G467" i="1"/>
  <c r="F467" i="1"/>
  <c r="H461" i="1"/>
  <c r="G461" i="1"/>
  <c r="F461" i="1"/>
  <c r="H454" i="1"/>
  <c r="G454" i="1"/>
  <c r="F454" i="1"/>
  <c r="H451" i="1"/>
  <c r="G451" i="1"/>
  <c r="F451" i="1"/>
  <c r="H447" i="1"/>
  <c r="G447" i="1"/>
  <c r="F447" i="1"/>
  <c r="I446" i="1"/>
  <c r="I10" i="1" s="1"/>
  <c r="F484" i="1"/>
  <c r="F485" i="1"/>
  <c r="F489" i="1"/>
  <c r="F488" i="1"/>
  <c r="F487" i="1"/>
  <c r="F486" i="1"/>
  <c r="F371" i="1"/>
  <c r="F370" i="1"/>
  <c r="F369" i="1"/>
  <c r="F368" i="1"/>
  <c r="F367" i="1"/>
  <c r="F366" i="1"/>
  <c r="F365" i="1"/>
  <c r="F364" i="1"/>
  <c r="F363" i="1"/>
  <c r="F362" i="1"/>
  <c r="F361" i="1"/>
  <c r="H360" i="1"/>
  <c r="F359" i="1"/>
  <c r="I355" i="1"/>
  <c r="H355" i="1"/>
  <c r="G355" i="1"/>
  <c r="F355" i="1"/>
  <c r="I351" i="1"/>
  <c r="I346" i="1" s="1"/>
  <c r="H351" i="1"/>
  <c r="G351" i="1"/>
  <c r="G346" i="1" s="1"/>
  <c r="F351" i="1"/>
  <c r="F360" i="1" l="1"/>
  <c r="F346" i="1" s="1"/>
  <c r="F446" i="1"/>
  <c r="F10" i="1" s="1"/>
  <c r="G446" i="1"/>
  <c r="G10" i="1" s="1"/>
  <c r="H446" i="1"/>
  <c r="F483" i="1"/>
  <c r="H346" i="1"/>
  <c r="F6" i="1" l="1"/>
  <c r="H10" i="1"/>
  <c r="I339" i="1"/>
  <c r="H339" i="1"/>
  <c r="G339" i="1"/>
  <c r="F339" i="1"/>
  <c r="I334" i="1"/>
  <c r="I328" i="1" s="1"/>
  <c r="H334" i="1"/>
  <c r="G334" i="1"/>
  <c r="F334" i="1"/>
  <c r="F329" i="1"/>
  <c r="H328" i="1" l="1"/>
  <c r="G328" i="1"/>
  <c r="F328" i="1"/>
  <c r="F197" i="1" l="1"/>
  <c r="F255" i="1" l="1"/>
  <c r="H277" i="1"/>
  <c r="G255" i="1"/>
  <c r="F22" i="1"/>
  <c r="F372" i="1" l="1"/>
  <c r="G192" i="1" l="1"/>
  <c r="H192" i="1"/>
  <c r="I192" i="1"/>
  <c r="F192" i="1"/>
  <c r="G187" i="1"/>
  <c r="H187" i="1"/>
  <c r="I187" i="1"/>
  <c r="F187" i="1"/>
  <c r="G176" i="1"/>
  <c r="H176" i="1"/>
  <c r="I176" i="1"/>
  <c r="F176" i="1"/>
  <c r="G169" i="1"/>
  <c r="H169" i="1"/>
  <c r="I169" i="1"/>
  <c r="F169" i="1"/>
  <c r="G163" i="1"/>
  <c r="H163" i="1"/>
  <c r="I163" i="1"/>
  <c r="F163" i="1"/>
  <c r="G155" i="1"/>
  <c r="H155" i="1"/>
  <c r="I155" i="1"/>
  <c r="F155" i="1"/>
  <c r="G151" i="1"/>
  <c r="H151" i="1"/>
  <c r="I151" i="1"/>
  <c r="F151" i="1"/>
  <c r="G148" i="1"/>
  <c r="H148" i="1"/>
  <c r="I148" i="1"/>
  <c r="F148" i="1"/>
  <c r="F146" i="1" s="1"/>
  <c r="F27" i="1"/>
  <c r="G185" i="1" l="1"/>
  <c r="I185" i="1"/>
  <c r="H146" i="1"/>
  <c r="F185" i="1"/>
  <c r="H185" i="1"/>
  <c r="G146" i="1"/>
  <c r="I146" i="1"/>
  <c r="G277" i="1"/>
  <c r="I277" i="1"/>
  <c r="F277" i="1"/>
  <c r="H255" i="1"/>
  <c r="I255" i="1"/>
  <c r="G317" i="1"/>
  <c r="G315" i="1" s="1"/>
  <c r="H317" i="1"/>
  <c r="H315" i="1" s="1"/>
  <c r="I317" i="1"/>
  <c r="I315" i="1" s="1"/>
  <c r="F317" i="1"/>
  <c r="F315" i="1" s="1"/>
  <c r="I393" i="1" l="1"/>
  <c r="G393" i="1"/>
  <c r="F393" i="1"/>
  <c r="H393" i="1"/>
  <c r="G312" i="1"/>
  <c r="H312" i="1"/>
  <c r="I312" i="1"/>
  <c r="F312" i="1"/>
  <c r="G309" i="1"/>
  <c r="H309" i="1"/>
  <c r="I309" i="1"/>
  <c r="F309" i="1"/>
  <c r="G295" i="1"/>
  <c r="G293" i="1" s="1"/>
  <c r="H295" i="1"/>
  <c r="I295" i="1"/>
  <c r="I293" i="1" s="1"/>
  <c r="F295" i="1"/>
  <c r="F142" i="1"/>
  <c r="F139" i="1"/>
  <c r="F136" i="1"/>
  <c r="F133" i="1"/>
  <c r="G130" i="1"/>
  <c r="H130" i="1"/>
  <c r="I130" i="1"/>
  <c r="F130" i="1"/>
  <c r="G127" i="1"/>
  <c r="H127" i="1"/>
  <c r="I127" i="1"/>
  <c r="F127" i="1"/>
  <c r="G122" i="1"/>
  <c r="H122" i="1"/>
  <c r="I122" i="1"/>
  <c r="F122" i="1"/>
  <c r="G119" i="1"/>
  <c r="H119" i="1"/>
  <c r="I119" i="1"/>
  <c r="F119" i="1"/>
  <c r="G113" i="1"/>
  <c r="H113" i="1"/>
  <c r="I113" i="1"/>
  <c r="F113" i="1"/>
  <c r="G107" i="1"/>
  <c r="H107" i="1"/>
  <c r="I107" i="1"/>
  <c r="F107" i="1"/>
  <c r="G102" i="1"/>
  <c r="H102" i="1"/>
  <c r="I102" i="1"/>
  <c r="F102" i="1"/>
  <c r="G92" i="1"/>
  <c r="H92" i="1"/>
  <c r="I92" i="1"/>
  <c r="F92" i="1"/>
  <c r="G88" i="1"/>
  <c r="H88" i="1"/>
  <c r="I88" i="1"/>
  <c r="F88" i="1"/>
  <c r="I84" i="1"/>
  <c r="G84" i="1"/>
  <c r="H84" i="1"/>
  <c r="F84" i="1"/>
  <c r="G79" i="1"/>
  <c r="H79" i="1"/>
  <c r="I79" i="1"/>
  <c r="F79" i="1"/>
  <c r="G74" i="1"/>
  <c r="H74" i="1"/>
  <c r="I74" i="1"/>
  <c r="F74" i="1"/>
  <c r="H293" i="1" l="1"/>
  <c r="F293" i="1"/>
  <c r="F73" i="1"/>
  <c r="I145" i="1" l="1"/>
  <c r="H145" i="1"/>
  <c r="G145" i="1"/>
  <c r="I144" i="1"/>
  <c r="H144" i="1"/>
  <c r="G144" i="1"/>
  <c r="I143" i="1"/>
  <c r="H143" i="1"/>
  <c r="G143" i="1"/>
  <c r="I141" i="1"/>
  <c r="H141" i="1"/>
  <c r="G141" i="1"/>
  <c r="I140" i="1"/>
  <c r="H140" i="1"/>
  <c r="G140" i="1"/>
  <c r="I138" i="1"/>
  <c r="H138" i="1"/>
  <c r="G138" i="1"/>
  <c r="I137" i="1"/>
  <c r="H137" i="1"/>
  <c r="G137" i="1"/>
  <c r="I135" i="1"/>
  <c r="H135" i="1"/>
  <c r="G135" i="1"/>
  <c r="I134" i="1"/>
  <c r="H134" i="1"/>
  <c r="G134" i="1"/>
  <c r="I126" i="1"/>
  <c r="H126" i="1"/>
  <c r="G126" i="1"/>
  <c r="G136" i="1" l="1"/>
  <c r="I133" i="1"/>
  <c r="I139" i="1"/>
  <c r="G142" i="1"/>
  <c r="H142" i="1"/>
  <c r="G133" i="1"/>
  <c r="I136" i="1"/>
  <c r="G139" i="1"/>
  <c r="I142" i="1"/>
  <c r="H139" i="1"/>
  <c r="H133" i="1"/>
  <c r="H136" i="1"/>
  <c r="G67" i="1"/>
  <c r="H67" i="1"/>
  <c r="I67" i="1"/>
  <c r="F67" i="1"/>
  <c r="G64" i="1"/>
  <c r="H64" i="1"/>
  <c r="I64" i="1"/>
  <c r="F64" i="1"/>
  <c r="G61" i="1"/>
  <c r="H61" i="1"/>
  <c r="I61" i="1"/>
  <c r="F61" i="1"/>
  <c r="G57" i="1"/>
  <c r="H57" i="1"/>
  <c r="I57" i="1"/>
  <c r="F57" i="1"/>
  <c r="G50" i="1"/>
  <c r="H50" i="1"/>
  <c r="I50" i="1"/>
  <c r="F50" i="1"/>
  <c r="G43" i="1"/>
  <c r="H43" i="1"/>
  <c r="I43" i="1"/>
  <c r="F43" i="1"/>
  <c r="G27" i="1"/>
  <c r="H27" i="1"/>
  <c r="I27" i="1"/>
  <c r="G22" i="1"/>
  <c r="H22" i="1"/>
  <c r="I22" i="1"/>
  <c r="G14" i="1"/>
  <c r="H14" i="1"/>
  <c r="I14" i="1"/>
  <c r="F14" i="1"/>
  <c r="G73" i="1" l="1"/>
  <c r="F12" i="1"/>
  <c r="F8" i="1" s="1"/>
  <c r="I12" i="1"/>
  <c r="H12" i="1"/>
  <c r="G12" i="1"/>
  <c r="H73" i="1"/>
  <c r="I73" i="1"/>
  <c r="F7" i="1" l="1"/>
  <c r="F5" i="1" s="1"/>
  <c r="F9" i="1"/>
  <c r="G8" i="1"/>
  <c r="H8" i="1"/>
  <c r="I8" i="1"/>
  <c r="H7" i="1" l="1"/>
  <c r="H9" i="1"/>
  <c r="G7" i="1"/>
  <c r="G5" i="1" s="1"/>
  <c r="G9" i="1"/>
  <c r="I7" i="1"/>
  <c r="I5" i="1" s="1"/>
  <c r="I9" i="1"/>
  <c r="H5" i="1" l="1"/>
</calcChain>
</file>

<file path=xl/sharedStrings.xml><?xml version="1.0" encoding="utf-8"?>
<sst xmlns="http://schemas.openxmlformats.org/spreadsheetml/2006/main" count="1123" uniqueCount="763">
  <si>
    <t>연번</t>
  </si>
  <si>
    <t>시군구</t>
  </si>
  <si>
    <t>시장명(수)</t>
  </si>
  <si>
    <t>사업내용</t>
  </si>
  <si>
    <t>계
(총 사업비)</t>
  </si>
  <si>
    <t>지방비</t>
  </si>
  <si>
    <t>민간부담</t>
  </si>
  <si>
    <t>합계</t>
  </si>
  <si>
    <t>물류
센터</t>
  </si>
  <si>
    <t>시설
현대화</t>
  </si>
  <si>
    <t>서울</t>
  </si>
  <si>
    <t>종로구</t>
  </si>
  <si>
    <t>세운상가 가동</t>
  </si>
  <si>
    <t>전기시설 보수</t>
  </si>
  <si>
    <t>한일상가</t>
  </si>
  <si>
    <t>상징조형물 설치</t>
  </si>
  <si>
    <t>화장실 리모델링</t>
  </si>
  <si>
    <t>중구</t>
  </si>
  <si>
    <t>테크노상가</t>
  </si>
  <si>
    <t>화장실 공사</t>
  </si>
  <si>
    <t>남대문시장</t>
  </si>
  <si>
    <t>중앙상가 방화셔터 보수</t>
  </si>
  <si>
    <t>성동구</t>
  </si>
  <si>
    <t>마장축산물시장</t>
  </si>
  <si>
    <t>증발냉방장치</t>
  </si>
  <si>
    <t>왕십리도선동상점가</t>
  </si>
  <si>
    <t>간판설치</t>
  </si>
  <si>
    <t>광진구</t>
  </si>
  <si>
    <t>자양공목시장</t>
  </si>
  <si>
    <t>아케이드 환기시스템 설치</t>
  </si>
  <si>
    <t>노룬산골목시장</t>
  </si>
  <si>
    <t>아케이드 보수</t>
  </si>
  <si>
    <t>방송설비</t>
  </si>
  <si>
    <t>동대문구</t>
  </si>
  <si>
    <t>청량리종합도매시장</t>
  </si>
  <si>
    <t>고객센터 건립</t>
  </si>
  <si>
    <t>중랑구</t>
  </si>
  <si>
    <t>면목골목시장</t>
  </si>
  <si>
    <t>우림골목시장</t>
  </si>
  <si>
    <t>동부골목시장</t>
  </si>
  <si>
    <t>동원골목시장</t>
  </si>
  <si>
    <t>CCTV 설치</t>
  </si>
  <si>
    <t>관내시장(사가정시장 외)</t>
  </si>
  <si>
    <t>화재안전진단에 따른 시설물 보수</t>
  </si>
  <si>
    <t>성북구</t>
  </si>
  <si>
    <t>관내시장(돈암시장 외)</t>
  </si>
  <si>
    <t>석관황금시장</t>
  </si>
  <si>
    <t>돈암시장</t>
  </si>
  <si>
    <t>강북구</t>
  </si>
  <si>
    <t>관내시장(동북시장 외)</t>
  </si>
  <si>
    <t>도봉구</t>
  </si>
  <si>
    <t>방학동도깨비시장</t>
  </si>
  <si>
    <t>바닥포장</t>
  </si>
  <si>
    <t>관내시장(창동신창시장 외)</t>
  </si>
  <si>
    <t>창동신창시장</t>
  </si>
  <si>
    <t>창동골목시장</t>
  </si>
  <si>
    <t>CCTV</t>
  </si>
  <si>
    <t>은평구</t>
  </si>
  <si>
    <t>대림시장</t>
  </si>
  <si>
    <t>양천구</t>
  </si>
  <si>
    <t>목4동시장</t>
  </si>
  <si>
    <t>경창시장</t>
  </si>
  <si>
    <t>아케이드 방수공사</t>
  </si>
  <si>
    <t>아케이드 외부 철재 도색</t>
  </si>
  <si>
    <t>강서구</t>
  </si>
  <si>
    <t>화곡본동시장</t>
  </si>
  <si>
    <t>남부골목시장</t>
  </si>
  <si>
    <t>아케이드 판넬 누수보수</t>
  </si>
  <si>
    <t>방신전통시장</t>
  </si>
  <si>
    <t>화곡중앙골목시장</t>
  </si>
  <si>
    <t>까치산시장상점가</t>
  </si>
  <si>
    <t>보안등 교체</t>
  </si>
  <si>
    <t>구로구</t>
  </si>
  <si>
    <t>구로시장</t>
  </si>
  <si>
    <t>고객센터</t>
  </si>
  <si>
    <t>금천구</t>
  </si>
  <si>
    <t>현대시장</t>
  </si>
  <si>
    <t>아케이드 설치</t>
  </si>
  <si>
    <t>은행나무시장</t>
  </si>
  <si>
    <t>아케이드설치</t>
  </si>
  <si>
    <t>영등포</t>
  </si>
  <si>
    <t>영일시장</t>
  </si>
  <si>
    <t>화장실 보수</t>
  </si>
  <si>
    <t>영등포청과시장</t>
  </si>
  <si>
    <t>고객쉼터</t>
  </si>
  <si>
    <t>조형물 설치</t>
  </si>
  <si>
    <t>영등포로타리상가</t>
  </si>
  <si>
    <t>영등포시장기계공구상가</t>
  </si>
  <si>
    <t>삼구시장</t>
  </si>
  <si>
    <t>소방시설</t>
  </si>
  <si>
    <t>남서울상가</t>
  </si>
  <si>
    <t>제일상가</t>
  </si>
  <si>
    <t>동작구</t>
  </si>
  <si>
    <t>남성역골목시장</t>
  </si>
  <si>
    <t>상인회사무실 임차</t>
  </si>
  <si>
    <t>신동아시장</t>
  </si>
  <si>
    <t>노후해수설비공사(2차)</t>
  </si>
  <si>
    <t>좌측면 외벽정비 공사</t>
  </si>
  <si>
    <t>지하2층,지상2층 건물보수공사</t>
  </si>
  <si>
    <t>부평깡통시장</t>
  </si>
  <si>
    <t>고객지원센터 건립</t>
  </si>
  <si>
    <t>보수종합시장</t>
  </si>
  <si>
    <t>상하수도 배관교체</t>
  </si>
  <si>
    <t>시장지주간판설치, led복도등 교체</t>
  </si>
  <si>
    <t>신천지시장</t>
  </si>
  <si>
    <t>소방배관및 장비교체공사</t>
  </si>
  <si>
    <t>국제시장</t>
  </si>
  <si>
    <t>옥상 균열보수 및 방수공사</t>
  </si>
  <si>
    <t>월드밸리</t>
  </si>
  <si>
    <t>상가내 에스컬레이터 교체공사(12대)</t>
  </si>
  <si>
    <t>급수배수펌프교체(2대)
층별 통신선로 교체
서측 외벽방수공사</t>
  </si>
  <si>
    <t>건어물시장</t>
  </si>
  <si>
    <t>시장입구 상징조형물 설치</t>
  </si>
  <si>
    <t>창선상가</t>
  </si>
  <si>
    <t>아케이드 지붕교체</t>
  </si>
  <si>
    <t>소방시설 개보수</t>
  </si>
  <si>
    <t>서구</t>
  </si>
  <si>
    <t>충무동새벽시장</t>
  </si>
  <si>
    <t>CCTV설치</t>
  </si>
  <si>
    <t>동구</t>
  </si>
  <si>
    <t>부산진시장</t>
  </si>
  <si>
    <t>소방유도등 및 선로교체</t>
  </si>
  <si>
    <t>노후 공조배관 및 덕트 교체</t>
  </si>
  <si>
    <t>자유시장</t>
  </si>
  <si>
    <t>고객용 엘리베이터 설치</t>
  </si>
  <si>
    <t>부산진구</t>
  </si>
  <si>
    <t>당감새시장</t>
  </si>
  <si>
    <t>2차 아케이드 설치</t>
  </si>
  <si>
    <t>부전상가</t>
  </si>
  <si>
    <t>6차 아케이드 설치</t>
  </si>
  <si>
    <t>부산평화시장</t>
  </si>
  <si>
    <t>냉온수기 교체</t>
  </si>
  <si>
    <t>개금골목시장</t>
  </si>
  <si>
    <t>성곡종합시장</t>
  </si>
  <si>
    <t>소방시설 보수</t>
  </si>
  <si>
    <t>양정시장</t>
  </si>
  <si>
    <t>LED조명등 교체</t>
  </si>
  <si>
    <t>부전시장</t>
  </si>
  <si>
    <t>전기소방보수공사</t>
  </si>
  <si>
    <t>갤러리창 설치, 
반아케이드 보수</t>
  </si>
  <si>
    <t>도시가스 인입</t>
  </si>
  <si>
    <t>서면종합시장</t>
  </si>
  <si>
    <t>외벽보수</t>
  </si>
  <si>
    <t>4층 옥상 방수공사</t>
  </si>
  <si>
    <t>동래구</t>
  </si>
  <si>
    <t>동래시장</t>
  </si>
  <si>
    <t>소방시설 설치 공사</t>
  </si>
  <si>
    <t>온천인정시장</t>
  </si>
  <si>
    <t>서원시장</t>
  </si>
  <si>
    <t>옥상방수공사</t>
  </si>
  <si>
    <t>북구</t>
  </si>
  <si>
    <t>구포축산물도매시장</t>
  </si>
  <si>
    <t>증발냉방장치 설치</t>
  </si>
  <si>
    <t>CCTV 교체</t>
  </si>
  <si>
    <t>사하구</t>
  </si>
  <si>
    <t>괴정골목시장</t>
  </si>
  <si>
    <t>상인회관 조성</t>
  </si>
  <si>
    <t>하단오일상설시장</t>
  </si>
  <si>
    <t>노후 어닝 천갈이 및
판넬지붕체 설치</t>
  </si>
  <si>
    <t>장림골목시장</t>
  </si>
  <si>
    <t>시장 바닥포장</t>
  </si>
  <si>
    <t>가락타운상가시장</t>
  </si>
  <si>
    <t>공용부 천장 교체</t>
  </si>
  <si>
    <t>화단 방수</t>
  </si>
  <si>
    <t>다대씨-파크시장</t>
  </si>
  <si>
    <t>건축물구조 안전보강공사</t>
  </si>
  <si>
    <t>승강기 보수공사</t>
  </si>
  <si>
    <t>금정구</t>
  </si>
  <si>
    <t>부곡시장</t>
  </si>
  <si>
    <t>어닝설치공사</t>
  </si>
  <si>
    <t>사상구</t>
  </si>
  <si>
    <t>부산산업용품상협동조합</t>
  </si>
  <si>
    <t>화장실 보수 및 개선사업</t>
  </si>
  <si>
    <t>상가동 방범CCTV설치</t>
  </si>
  <si>
    <t>우신종합상가</t>
  </si>
  <si>
    <t>에스켈레이트 철거 및
엘리베이터 설치</t>
  </si>
  <si>
    <t>고객쉼터 조성</t>
  </si>
  <si>
    <t>학장반도프라자</t>
  </si>
  <si>
    <t>공용부분(계단) 아스타일 교체</t>
  </si>
  <si>
    <t>보도블럭 타일 교체</t>
  </si>
  <si>
    <t>르네시떼</t>
  </si>
  <si>
    <t>방화셔터 2단강화 사업</t>
  </si>
  <si>
    <t>광장무대시스템 교체</t>
  </si>
  <si>
    <t>부산산업용재상가</t>
  </si>
  <si>
    <t>상가아치 간판 공사</t>
  </si>
  <si>
    <t>지하주차장CCTV설치</t>
  </si>
  <si>
    <t>기장군</t>
  </si>
  <si>
    <t>기장시장</t>
  </si>
  <si>
    <t>화장실 개보수</t>
  </si>
  <si>
    <t>배수관 등 보수</t>
  </si>
  <si>
    <t>동편건물 바닥 정비</t>
  </si>
  <si>
    <t>서문시장활성화구역</t>
  </si>
  <si>
    <t>서문시장1지구1층</t>
  </si>
  <si>
    <t>건물외부 CCTV설치공사</t>
  </si>
  <si>
    <t>서문시장5지구</t>
  </si>
  <si>
    <t xml:space="preserve"> </t>
  </si>
  <si>
    <t>서문시장 동산상가</t>
  </si>
  <si>
    <t>계단실 방화문 교체공사</t>
  </si>
  <si>
    <t>서문시장 명품프라자</t>
  </si>
  <si>
    <t>에스컬레이터 노후부품 교체</t>
  </si>
  <si>
    <t>자동문 설치</t>
  </si>
  <si>
    <t>방화문 교체</t>
  </si>
  <si>
    <t>메트로센터</t>
  </si>
  <si>
    <t>동구시장</t>
  </si>
  <si>
    <t>서부시장</t>
  </si>
  <si>
    <t>공중화장실 개보수</t>
  </si>
  <si>
    <t>남구</t>
  </si>
  <si>
    <t>봉덕시장</t>
  </si>
  <si>
    <t>칠성시장</t>
  </si>
  <si>
    <t>LPG시설물 도시가스 교체</t>
  </si>
  <si>
    <t>공용화장실 개축공사</t>
  </si>
  <si>
    <t>능금시장</t>
  </si>
  <si>
    <t>아케이드 설치(3차)</t>
  </si>
  <si>
    <t>칠곡시장</t>
  </si>
  <si>
    <t>전동루바 및 램프웨이 설치</t>
  </si>
  <si>
    <t>대구종합유통단지 전자관</t>
  </si>
  <si>
    <t>대구종합유통단지 전자상가</t>
  </si>
  <si>
    <t>미장방수</t>
  </si>
  <si>
    <t>외부도장</t>
  </si>
  <si>
    <t>LED조명 교체</t>
  </si>
  <si>
    <t>비가림시설 보수</t>
  </si>
  <si>
    <t>1층 아스콘 보강</t>
  </si>
  <si>
    <t>대구종합유통단지 산업용재관</t>
  </si>
  <si>
    <t>피난유도등 교체</t>
  </si>
  <si>
    <t>공용조명 LED 교체</t>
  </si>
  <si>
    <t>수성구</t>
  </si>
  <si>
    <t>지산목련시장</t>
  </si>
  <si>
    <t>증발냉방시스템 설치 사업</t>
  </si>
  <si>
    <t>황금시장</t>
  </si>
  <si>
    <t>주차장 포장공사</t>
  </si>
  <si>
    <t>달서구</t>
  </si>
  <si>
    <t>달서시장</t>
  </si>
  <si>
    <t>와룡시장</t>
  </si>
  <si>
    <t>아케이드 보수공사</t>
  </si>
  <si>
    <t>월배시장</t>
  </si>
  <si>
    <t>소방시설 개선</t>
  </si>
  <si>
    <t>송현시장</t>
  </si>
  <si>
    <t>방범 CCTV 교체</t>
  </si>
  <si>
    <t>주차장 CCTV 설치 및 교체</t>
  </si>
  <si>
    <t>LED전광판 교체</t>
  </si>
  <si>
    <t>용현시장</t>
  </si>
  <si>
    <t>토지금고시장</t>
  </si>
  <si>
    <t>CCTV교체 및 추가</t>
  </si>
  <si>
    <t>아케이드보수</t>
  </si>
  <si>
    <t>남부종합시장</t>
  </si>
  <si>
    <t>화장실 신설.보수</t>
  </si>
  <si>
    <t>남동구</t>
  </si>
  <si>
    <t>구월시장</t>
  </si>
  <si>
    <t>아케이드 지붕막정비</t>
  </si>
  <si>
    <t>부평구</t>
  </si>
  <si>
    <t>부평문화의거리</t>
  </si>
  <si>
    <t>도로포장 및 보도블럭정비</t>
  </si>
  <si>
    <t>부평종합시장</t>
  </si>
  <si>
    <t>방범용 CCTV철거및설치</t>
  </si>
  <si>
    <t>방범용 CCTV설비교체</t>
  </si>
  <si>
    <t>강화풍물시장</t>
  </si>
  <si>
    <t>고객지원센터 설치</t>
  </si>
  <si>
    <t>강화군</t>
  </si>
  <si>
    <t>남광주시장</t>
  </si>
  <si>
    <t>지하1층 지상4층/
고객쉼터, 교육장,사무실 등</t>
  </si>
  <si>
    <t>지상2층 / 
고객쉼터, 교육장, 사무실 등</t>
  </si>
  <si>
    <t>양동시장</t>
  </si>
  <si>
    <t>수배전반 및 옥외분전반, 
원격검침시스템 교체</t>
  </si>
  <si>
    <t>양동수산</t>
  </si>
  <si>
    <t>아케이드 및 전기통신간판 설치 / 500㎡</t>
  </si>
  <si>
    <t>양동건어물</t>
  </si>
  <si>
    <t>아케이트 설치구간 300m</t>
  </si>
  <si>
    <t>CCTV설치 및 노후 CCTV 교체 /  
교체 66개, 신설 16개</t>
  </si>
  <si>
    <t>고장난 상가 간판 정비 /
총 102개에서 24개 간판 보수</t>
  </si>
  <si>
    <t>내외부 건물 도색</t>
  </si>
  <si>
    <t>무등시장</t>
  </si>
  <si>
    <t>옥상방수 공사</t>
  </si>
  <si>
    <t>북수</t>
  </si>
  <si>
    <t>운암시장</t>
  </si>
  <si>
    <t>화장실 개보수 공사</t>
  </si>
  <si>
    <t>패션의거리</t>
  </si>
  <si>
    <t>바닥정비 5m*170m / 트릭아트 5점</t>
  </si>
  <si>
    <t>광산구</t>
  </si>
  <si>
    <t>월곡시장</t>
  </si>
  <si>
    <t>전기용량증설 500kw로 증설 및
 노후전선 교체</t>
  </si>
  <si>
    <t>바닥정비 1500㎡ / 장옥조성 10칸 / 
지붕설치 200㎡</t>
  </si>
  <si>
    <t xml:space="preserve">노후전선교체 </t>
  </si>
  <si>
    <t>뉴밀레니엄시장</t>
  </si>
  <si>
    <t>송정매일시장</t>
  </si>
  <si>
    <t>우산매일시장</t>
  </si>
  <si>
    <t>가양시장</t>
  </si>
  <si>
    <t>노후전기시설 교체</t>
  </si>
  <si>
    <t>대전도매시장</t>
  </si>
  <si>
    <t>소방시설 보수공사</t>
  </si>
  <si>
    <t>중앙메가프라자</t>
  </si>
  <si>
    <t>화장실 보수공사</t>
  </si>
  <si>
    <t>옥상전기시설 교체비가림 시설공사</t>
  </si>
  <si>
    <t>전통중앙도매상가</t>
  </si>
  <si>
    <t>소방안전시설전기개폐기 설치</t>
  </si>
  <si>
    <t>산성시장</t>
  </si>
  <si>
    <t>CCTV 설치사업</t>
  </si>
  <si>
    <t>유천시장</t>
  </si>
  <si>
    <t>아케이드 측면 가림막 보강사업</t>
  </si>
  <si>
    <t>한민시장</t>
  </si>
  <si>
    <t>공동물류창고 건립</t>
  </si>
  <si>
    <t>유성</t>
  </si>
  <si>
    <t>송강시장</t>
  </si>
  <si>
    <t>소방 공사</t>
  </si>
  <si>
    <t>방수 공사</t>
  </si>
  <si>
    <t>학성새벽시장</t>
  </si>
  <si>
    <t>우정시장</t>
  </si>
  <si>
    <t>전기시설 복구 및 LED 조명등 교체</t>
  </si>
  <si>
    <t>울산시장</t>
  </si>
  <si>
    <t>서동시장</t>
  </si>
  <si>
    <t>LED 조명등 교체</t>
  </si>
  <si>
    <t>울산산업공구월드</t>
  </si>
  <si>
    <t>옥상주차장 바닥방수</t>
  </si>
  <si>
    <t>신정상가시장</t>
  </si>
  <si>
    <t>화재감지기 교체</t>
  </si>
  <si>
    <t>신정평화시장</t>
  </si>
  <si>
    <t>지하 스프링클러 교체</t>
  </si>
  <si>
    <t>동울산종합시장</t>
  </si>
  <si>
    <t>울주군</t>
  </si>
  <si>
    <t>언양공설시장</t>
  </si>
  <si>
    <t>노후장옥정비사업</t>
  </si>
  <si>
    <t>수원시</t>
  </si>
  <si>
    <t>정자시장</t>
  </si>
  <si>
    <t>공중화장실 및 고객센터</t>
  </si>
  <si>
    <t>역전시장</t>
  </si>
  <si>
    <t>옥상방수</t>
  </si>
  <si>
    <t>매산시장</t>
  </si>
  <si>
    <t>구매탄시장</t>
  </si>
  <si>
    <t>증발냉방장치설치</t>
  </si>
  <si>
    <t>화서시장</t>
  </si>
  <si>
    <t>성남시</t>
  </si>
  <si>
    <t>금호시장</t>
  </si>
  <si>
    <t>전기, 천정택스, 냉난방에어컨설치</t>
  </si>
  <si>
    <t>돌고래시장</t>
  </si>
  <si>
    <t>바닥타일, 변압기 교체</t>
  </si>
  <si>
    <t>미금현대벤처빌</t>
  </si>
  <si>
    <t>천정, 바닥, 냉동기, 냉각탑 교체</t>
  </si>
  <si>
    <t>미래타운제1종합시장</t>
  </si>
  <si>
    <t>성호시장</t>
  </si>
  <si>
    <t>성남중앙공설시장</t>
  </si>
  <si>
    <t>공설시장 건립</t>
  </si>
  <si>
    <t>부천시</t>
  </si>
  <si>
    <t>원미부흥시장</t>
  </si>
  <si>
    <t>역곡상상시장</t>
  </si>
  <si>
    <t>상동시장</t>
  </si>
  <si>
    <t>LED전광판 및 멀티비전 설치</t>
  </si>
  <si>
    <t>부천중동시장</t>
  </si>
  <si>
    <t>방송장비 교체</t>
  </si>
  <si>
    <t>원미종합시장</t>
  </si>
  <si>
    <t>문주교체 및 조형물 설치</t>
  </si>
  <si>
    <t>조공시장</t>
  </si>
  <si>
    <t>안양시</t>
  </si>
  <si>
    <t>중앙시장</t>
  </si>
  <si>
    <t>고객지원센터 보수</t>
  </si>
  <si>
    <t>의정부시</t>
  </si>
  <si>
    <t>의정부시장</t>
  </si>
  <si>
    <t>공용부문메탈전등 LED교체</t>
  </si>
  <si>
    <t>오산시</t>
  </si>
  <si>
    <t>오색시장</t>
  </si>
  <si>
    <t>과천시</t>
  </si>
  <si>
    <t>제일쇼핑상점가</t>
  </si>
  <si>
    <t>화재소방설비교체사업(방송설비)</t>
  </si>
  <si>
    <t>춘천</t>
  </si>
  <si>
    <t>고객편의시설 건립</t>
  </si>
  <si>
    <t>풍물시장</t>
  </si>
  <si>
    <t>아케이드 설치공사</t>
  </si>
  <si>
    <t>원주</t>
  </si>
  <si>
    <t>지하환기설비 개선</t>
  </si>
  <si>
    <t>중앙시민전통시장</t>
  </si>
  <si>
    <t>노후건물 보수보강</t>
  </si>
  <si>
    <t>강릉</t>
  </si>
  <si>
    <t>소방물탱크 설치, 건물외부, 주차장 cctv 설치</t>
  </si>
  <si>
    <t>동해</t>
  </si>
  <si>
    <t>동쪽바다중앙시장</t>
  </si>
  <si>
    <t>태백</t>
  </si>
  <si>
    <t>장성중앙시장</t>
  </si>
  <si>
    <t>노후시설물 철거, 소방안전설비 교체 설치 등</t>
  </si>
  <si>
    <t>삼척</t>
  </si>
  <si>
    <t>횡성</t>
  </si>
  <si>
    <t>횡성전통시장</t>
  </si>
  <si>
    <t>화재감지기 및 선로 교체</t>
  </si>
  <si>
    <t>영월</t>
  </si>
  <si>
    <t>아케이드설치 및 화장실 리모델링</t>
  </si>
  <si>
    <t>정선</t>
  </si>
  <si>
    <t>고한구공탄시장</t>
  </si>
  <si>
    <t>화재방지시설 설치</t>
  </si>
  <si>
    <t>사북시장</t>
  </si>
  <si>
    <t>고성</t>
  </si>
  <si>
    <t>천년고성시장</t>
  </si>
  <si>
    <t>증방냉방장치 설치</t>
  </si>
  <si>
    <t>양양</t>
  </si>
  <si>
    <t>양양전통시장</t>
  </si>
  <si>
    <t>다목적광장조성</t>
  </si>
  <si>
    <t>청주시</t>
  </si>
  <si>
    <t>복대가경시장</t>
  </si>
  <si>
    <t>사창시장</t>
  </si>
  <si>
    <t>아케이드누수보수</t>
  </si>
  <si>
    <t>고객지원센터 확장</t>
  </si>
  <si>
    <t>육거리시장</t>
  </si>
  <si>
    <t>CCTV 교체사업</t>
  </si>
  <si>
    <t>성안길상점가</t>
  </si>
  <si>
    <t>충주시</t>
  </si>
  <si>
    <t>관아골상가</t>
  </si>
  <si>
    <t>농산물종합시장</t>
  </si>
  <si>
    <t>냉장물류창고 신축</t>
  </si>
  <si>
    <t>옹달샘시장</t>
  </si>
  <si>
    <t>제천시</t>
  </si>
  <si>
    <t>상하수도시설보수</t>
  </si>
  <si>
    <t>약초시장</t>
  </si>
  <si>
    <t>아케이드도색</t>
  </si>
  <si>
    <t>보은군</t>
  </si>
  <si>
    <t>보은전통시장</t>
  </si>
  <si>
    <t>태양광발전시설 설치</t>
  </si>
  <si>
    <t>옥천군</t>
  </si>
  <si>
    <t>옥천공설시장</t>
  </si>
  <si>
    <t>LED 설치</t>
  </si>
  <si>
    <t>㈜옥천상가</t>
  </si>
  <si>
    <t>증평군</t>
  </si>
  <si>
    <t>증평장뜰시장</t>
  </si>
  <si>
    <t>괴산군</t>
  </si>
  <si>
    <t>공중화장실 리모델링</t>
  </si>
  <si>
    <t>청천전통시장</t>
  </si>
  <si>
    <t>천안시</t>
  </si>
  <si>
    <t>천안역전시장</t>
  </si>
  <si>
    <t>공용화장실 신축</t>
  </si>
  <si>
    <t>보령시</t>
  </si>
  <si>
    <t>한내시장</t>
  </si>
  <si>
    <t>통로바닥 포장</t>
  </si>
  <si>
    <t>서산시</t>
  </si>
  <si>
    <t>해미시장</t>
  </si>
  <si>
    <t>해미시장 재건축</t>
  </si>
  <si>
    <t>논산시</t>
  </si>
  <si>
    <t>화장실 조성</t>
  </si>
  <si>
    <t>당진시</t>
  </si>
  <si>
    <t>원도심상점가</t>
  </si>
  <si>
    <t>경관거리 조성</t>
  </si>
  <si>
    <t>금산군</t>
  </si>
  <si>
    <t>금산시장</t>
  </si>
  <si>
    <t>홍성군</t>
  </si>
  <si>
    <t>홍성전통시장</t>
  </si>
  <si>
    <t>홍성상설시장</t>
  </si>
  <si>
    <t>호스릴 소화전 설치</t>
  </si>
  <si>
    <t>광천전통시장</t>
  </si>
  <si>
    <t>예산군</t>
  </si>
  <si>
    <t xml:space="preserve"> 예산(상설)시장</t>
  </si>
  <si>
    <t>고객지원센터 리모델링</t>
  </si>
  <si>
    <t>익산</t>
  </si>
  <si>
    <t>구조 보수 및 보강공사</t>
  </si>
  <si>
    <t>구 시장</t>
  </si>
  <si>
    <t>고객지원센터 조성</t>
  </si>
  <si>
    <t>북부시장</t>
  </si>
  <si>
    <t>CCTV 교체공사</t>
  </si>
  <si>
    <t>정읍</t>
  </si>
  <si>
    <t>샘고을시장</t>
  </si>
  <si>
    <t>노후 소방시설 교체</t>
  </si>
  <si>
    <t>남원</t>
  </si>
  <si>
    <t>공설시장</t>
  </si>
  <si>
    <t>노후소방시설 교체</t>
  </si>
  <si>
    <t xml:space="preserve">노후 전기시설 교체 </t>
  </si>
  <si>
    <t>환기장치 및 물받이 교체</t>
  </si>
  <si>
    <t>하수관로 정비</t>
  </si>
  <si>
    <t>용남시장</t>
  </si>
  <si>
    <t>노후소방시설 · 기계실 교체</t>
  </si>
  <si>
    <t>하수도 준설</t>
  </si>
  <si>
    <t>노후 지붕교체</t>
  </si>
  <si>
    <t>인월시장</t>
  </si>
  <si>
    <t>비가림시설 설치</t>
  </si>
  <si>
    <t>임실</t>
  </si>
  <si>
    <t>임실시장</t>
  </si>
  <si>
    <t>비가림시설 설치보수, 바닥정비</t>
  </si>
  <si>
    <t>부안</t>
  </si>
  <si>
    <t>부안상설시장</t>
  </si>
  <si>
    <t>지붕보수공사</t>
  </si>
  <si>
    <t>목포시</t>
  </si>
  <si>
    <t>청호시장</t>
  </si>
  <si>
    <t>CCTV설치 등</t>
  </si>
  <si>
    <t>소방설비 보수공사 등</t>
  </si>
  <si>
    <t>포항시</t>
  </si>
  <si>
    <t>구룡포시장</t>
  </si>
  <si>
    <t>아케이드  L=180m</t>
  </si>
  <si>
    <t>효자시장</t>
  </si>
  <si>
    <t>아케이드  L=192m</t>
  </si>
  <si>
    <t>흥해시장</t>
  </si>
  <si>
    <t>장옥 7동 재건축</t>
  </si>
  <si>
    <t>경주시</t>
  </si>
  <si>
    <t>불국시장</t>
  </si>
  <si>
    <t>안동시</t>
  </si>
  <si>
    <t>용상시장</t>
  </si>
  <si>
    <t>증축 및 리모델링(계속사업)</t>
  </si>
  <si>
    <t>구미시</t>
  </si>
  <si>
    <t>산업유통단지</t>
  </si>
  <si>
    <t>형곡시장프라자</t>
  </si>
  <si>
    <t>수전설비교체</t>
  </si>
  <si>
    <t>영주시</t>
  </si>
  <si>
    <t>선비골전통시장</t>
  </si>
  <si>
    <t>3층 건물 매입하여
1층 : 공중화장실, 고객
       지원센터
2층 : 고객쉼터
3층 : 상인교육장 조성</t>
  </si>
  <si>
    <t>영천시</t>
  </si>
  <si>
    <t>영천공설시장</t>
  </si>
  <si>
    <t>영천공설시장 고객지원 종합센터 건립</t>
  </si>
  <si>
    <t>문경시</t>
  </si>
  <si>
    <t>문경전통시장</t>
  </si>
  <si>
    <t>아케이드신축 1,331㎡</t>
  </si>
  <si>
    <t>공동판매장 조성 680㎡</t>
  </si>
  <si>
    <t>전기,소방, 기타기계공사 등</t>
  </si>
  <si>
    <t>청도군</t>
  </si>
  <si>
    <t>풍각시장</t>
  </si>
  <si>
    <t>풍각시장 장옥보수사업</t>
  </si>
  <si>
    <t>예천군</t>
  </si>
  <si>
    <t>예천상설시장</t>
  </si>
  <si>
    <t>시장바닥 정비</t>
  </si>
  <si>
    <t>중앙시장(65)</t>
  </si>
  <si>
    <t>울진군</t>
  </si>
  <si>
    <t>평해전통시장</t>
  </si>
  <si>
    <t>진입로 확보, 장옥개설에 따른 보상 등</t>
  </si>
  <si>
    <t>창원시</t>
  </si>
  <si>
    <t>진해중앙시장</t>
  </si>
  <si>
    <t>소방시설보수및교체</t>
  </si>
  <si>
    <t>공용화장실 보수</t>
  </si>
  <si>
    <t>간판및캐노피 도장</t>
  </si>
  <si>
    <t>중앙시장지하어시장</t>
  </si>
  <si>
    <t>트랜치보수</t>
  </si>
  <si>
    <t>급배기닥트 보수</t>
  </si>
  <si>
    <t>천정조명교체및보수</t>
  </si>
  <si>
    <t>부림시장</t>
  </si>
  <si>
    <t>청년몰소방보수공사</t>
  </si>
  <si>
    <t>명서시장</t>
  </si>
  <si>
    <t>아케이트보수</t>
  </si>
  <si>
    <t>반송시장</t>
  </si>
  <si>
    <t>상남시장</t>
  </si>
  <si>
    <t>LED내부간판 재정비</t>
  </si>
  <si>
    <t>CCTV교체사업</t>
  </si>
  <si>
    <t>진주시</t>
  </si>
  <si>
    <t>장대시장</t>
  </si>
  <si>
    <t>소방시설정비</t>
  </si>
  <si>
    <t>전기(조명)공사</t>
  </si>
  <si>
    <t>외부환경개선공사</t>
  </si>
  <si>
    <t>CCTV 설치공사</t>
  </si>
  <si>
    <t>변압기 교체</t>
  </si>
  <si>
    <t>중앙시장 CCTV 설치사업</t>
  </si>
  <si>
    <t>북신시장</t>
  </si>
  <si>
    <t>북신시장 CCTV 증설사업</t>
  </si>
  <si>
    <t>사천시</t>
  </si>
  <si>
    <t>서포시장</t>
  </si>
  <si>
    <t>가판대설치</t>
  </si>
  <si>
    <t>완사시장</t>
  </si>
  <si>
    <t>전기시설보수</t>
  </si>
  <si>
    <t>사천읍시장</t>
  </si>
  <si>
    <t>삼천포종합시장</t>
  </si>
  <si>
    <t>삼천포용궁수산시장</t>
  </si>
  <si>
    <t>김해시</t>
  </si>
  <si>
    <t>진영시장공설마트</t>
  </si>
  <si>
    <t>공설마트 노수시설 개보수</t>
  </si>
  <si>
    <t>거제시</t>
  </si>
  <si>
    <t>고현종합시장</t>
  </si>
  <si>
    <t>아케이드 설치사업</t>
  </si>
  <si>
    <t>LED조명 교체공사</t>
  </si>
  <si>
    <t>외부 도색공사</t>
  </si>
  <si>
    <t>내부 도색공사</t>
  </si>
  <si>
    <t>양산시</t>
  </si>
  <si>
    <t>옥상천막 보수공사</t>
  </si>
  <si>
    <t>남부시장</t>
  </si>
  <si>
    <t>함안군</t>
  </si>
  <si>
    <t>가야상설전통시장</t>
  </si>
  <si>
    <t>입구 홍보 아치 교체</t>
  </si>
  <si>
    <t>고성군</t>
  </si>
  <si>
    <t>고성시장</t>
  </si>
  <si>
    <t xml:space="preserve">고성시장 소방시설 전면보수 공사 </t>
  </si>
  <si>
    <t>남해군</t>
  </si>
  <si>
    <t>남해전통시장</t>
  </si>
  <si>
    <t>방화셔터 구축 공사</t>
  </si>
  <si>
    <t>하동군</t>
  </si>
  <si>
    <t>하동공설시장</t>
  </si>
  <si>
    <t>노후 비가림시설 교체</t>
  </si>
  <si>
    <t>거창군</t>
  </si>
  <si>
    <t>거창시장</t>
  </si>
  <si>
    <t>장옥 비가림 시설</t>
  </si>
  <si>
    <t>합천군</t>
  </si>
  <si>
    <t>초계시장</t>
  </si>
  <si>
    <t>제주시</t>
  </si>
  <si>
    <t>동문공설시장</t>
  </si>
  <si>
    <t>노후전기설비 교체</t>
  </si>
  <si>
    <t>노후 하수관 교체</t>
  </si>
  <si>
    <t>중앙지하상가</t>
  </si>
  <si>
    <t>출입구 캐노피 설치 및 조명교체</t>
  </si>
  <si>
    <t>서문공설시장</t>
  </si>
  <si>
    <t>건물 내부 바닥타일 교체</t>
  </si>
  <si>
    <t>아케이드 내부도로 판석 교체</t>
  </si>
  <si>
    <t>제주시민속오일시장</t>
  </si>
  <si>
    <t>화장실 신축</t>
  </si>
  <si>
    <t>LED 조명 설치</t>
  </si>
  <si>
    <t>보안등 설치</t>
  </si>
  <si>
    <t>배수로 정비</t>
  </si>
  <si>
    <t>함덕오일시장</t>
  </si>
  <si>
    <t>장옥시설 보수 및 개선</t>
  </si>
  <si>
    <t>한림오일시장</t>
  </si>
  <si>
    <t>LED 조명 시설</t>
  </si>
  <si>
    <t>노후 전기설비 교체</t>
  </si>
  <si>
    <t>서귀포시</t>
  </si>
  <si>
    <t>서귀포매일올레시장</t>
  </si>
  <si>
    <t>아케이드 개보수</t>
  </si>
  <si>
    <t>서귀포향토오일시장</t>
  </si>
  <si>
    <t>방송시설 설치</t>
  </si>
  <si>
    <t>소화전 설치</t>
  </si>
  <si>
    <t>중문오일시장</t>
  </si>
  <si>
    <t>장옥 이전 신축</t>
  </si>
  <si>
    <t>대정오일시장</t>
  </si>
  <si>
    <t>전기시설 교체</t>
  </si>
  <si>
    <t>배수관로 교체</t>
  </si>
  <si>
    <t>장옥비가림 보수</t>
  </si>
  <si>
    <t>고성오일시장</t>
  </si>
  <si>
    <t>하수관 교체</t>
  </si>
  <si>
    <t>장옥 도색</t>
  </si>
  <si>
    <t>표선오일시장</t>
  </si>
  <si>
    <t>LED 조명 교체</t>
  </si>
  <si>
    <t>부산</t>
    <phoneticPr fontId="1" type="noConversion"/>
  </si>
  <si>
    <t>대구</t>
    <phoneticPr fontId="1" type="noConversion"/>
  </si>
  <si>
    <t>인천</t>
    <phoneticPr fontId="1" type="noConversion"/>
  </si>
  <si>
    <t>소계</t>
  </si>
  <si>
    <t>작전시장</t>
    <phoneticPr fontId="1" type="noConversion"/>
  </si>
  <si>
    <t>계양구</t>
    <phoneticPr fontId="1" type="noConversion"/>
  </si>
  <si>
    <t>광주</t>
    <phoneticPr fontId="1" type="noConversion"/>
  </si>
  <si>
    <t>대전</t>
    <phoneticPr fontId="1" type="noConversion"/>
  </si>
  <si>
    <t>울산</t>
    <phoneticPr fontId="1" type="noConversion"/>
  </si>
  <si>
    <t>경기도</t>
    <phoneticPr fontId="1" type="noConversion"/>
  </si>
  <si>
    <t>강원</t>
    <phoneticPr fontId="1" type="noConversion"/>
  </si>
  <si>
    <t>충북</t>
    <phoneticPr fontId="1" type="noConversion"/>
  </si>
  <si>
    <t>충남</t>
    <phoneticPr fontId="1" type="noConversion"/>
  </si>
  <si>
    <t>화지중앙시장</t>
    <phoneticPr fontId="1" type="noConversion"/>
  </si>
  <si>
    <t>전북</t>
    <phoneticPr fontId="1" type="noConversion"/>
  </si>
  <si>
    <t>전남</t>
    <phoneticPr fontId="1" type="noConversion"/>
  </si>
  <si>
    <t>경북</t>
    <phoneticPr fontId="1" type="noConversion"/>
  </si>
  <si>
    <t>경남</t>
    <phoneticPr fontId="1" type="noConversion"/>
  </si>
  <si>
    <t>정우새어시장</t>
    <phoneticPr fontId="1" type="noConversion"/>
  </si>
  <si>
    <t>통영시</t>
    <phoneticPr fontId="1" type="noConversion"/>
  </si>
  <si>
    <t>제주시</t>
    <phoneticPr fontId="1" type="noConversion"/>
  </si>
  <si>
    <t>화재감시용
CCTV 설치</t>
    <phoneticPr fontId="1" type="noConversion"/>
  </si>
  <si>
    <t>괴산전통시장</t>
    <phoneticPr fontId="1" type="noConversion"/>
  </si>
  <si>
    <t>교육관, 화장실 리모델링</t>
  </si>
  <si>
    <t>고객휴게실 냉·난방시설 교체</t>
    <phoneticPr fontId="1" type="noConversion"/>
  </si>
  <si>
    <t>전기시설 보수</t>
    <phoneticPr fontId="1" type="noConversion"/>
  </si>
  <si>
    <t>소방시설 보수</t>
    <phoneticPr fontId="1" type="noConversion"/>
  </si>
  <si>
    <t>출입문 및 통로 바닥 개선</t>
    <phoneticPr fontId="1" type="noConversion"/>
  </si>
  <si>
    <t>중구</t>
    <phoneticPr fontId="1" type="noConversion"/>
  </si>
  <si>
    <t>인천종합어시장</t>
    <phoneticPr fontId="1" type="noConversion"/>
  </si>
  <si>
    <t>남구</t>
    <phoneticPr fontId="1" type="noConversion"/>
  </si>
  <si>
    <t>신기시장</t>
    <phoneticPr fontId="1" type="noConversion"/>
  </si>
  <si>
    <t>학익시장</t>
    <phoneticPr fontId="1" type="noConversion"/>
  </si>
  <si>
    <t>부평구</t>
    <phoneticPr fontId="1" type="noConversion"/>
  </si>
  <si>
    <t>진흥종합시장</t>
    <phoneticPr fontId="1" type="noConversion"/>
  </si>
  <si>
    <t>소방시설개선</t>
  </si>
  <si>
    <t>방수공사</t>
  </si>
  <si>
    <t>전기시설개선</t>
  </si>
  <si>
    <t>시장확장</t>
  </si>
  <si>
    <t>시장재건축</t>
  </si>
  <si>
    <t>시장 재건축</t>
  </si>
  <si>
    <t>시장정비</t>
  </si>
  <si>
    <t>가스시설개선</t>
  </si>
  <si>
    <t>소방시설 개선</t>
    <phoneticPr fontId="1" type="noConversion"/>
  </si>
  <si>
    <t>진주시</t>
    <phoneticPr fontId="1" type="noConversion"/>
  </si>
  <si>
    <t>중앙시장</t>
    <phoneticPr fontId="1" type="noConversion"/>
  </si>
  <si>
    <t>서울</t>
    <phoneticPr fontId="1" type="noConversion"/>
  </si>
  <si>
    <t>부산</t>
    <phoneticPr fontId="1" type="noConversion"/>
  </si>
  <si>
    <t>대구</t>
    <phoneticPr fontId="1" type="noConversion"/>
  </si>
  <si>
    <t>인천</t>
    <phoneticPr fontId="1" type="noConversion"/>
  </si>
  <si>
    <t>광주</t>
    <phoneticPr fontId="1" type="noConversion"/>
  </si>
  <si>
    <t>대전</t>
    <phoneticPr fontId="1" type="noConversion"/>
  </si>
  <si>
    <t>울산</t>
    <phoneticPr fontId="1" type="noConversion"/>
  </si>
  <si>
    <t>경기</t>
    <phoneticPr fontId="1" type="noConversion"/>
  </si>
  <si>
    <t>강원</t>
    <phoneticPr fontId="1" type="noConversion"/>
  </si>
  <si>
    <t>충북</t>
    <phoneticPr fontId="1" type="noConversion"/>
  </si>
  <si>
    <t>충남</t>
    <phoneticPr fontId="1" type="noConversion"/>
  </si>
  <si>
    <t>전북</t>
    <phoneticPr fontId="1" type="noConversion"/>
  </si>
  <si>
    <t>전남</t>
    <phoneticPr fontId="1" type="noConversion"/>
  </si>
  <si>
    <t>경북</t>
    <phoneticPr fontId="1" type="noConversion"/>
  </si>
  <si>
    <t>경남</t>
    <phoneticPr fontId="1" type="noConversion"/>
  </si>
  <si>
    <t>제주</t>
    <phoneticPr fontId="1" type="noConversion"/>
  </si>
  <si>
    <t>도남시장</t>
    <phoneticPr fontId="1" type="noConversion"/>
  </si>
  <si>
    <t>바닥판석교체</t>
    <phoneticPr fontId="1" type="noConversion"/>
  </si>
  <si>
    <t>서산</t>
    <phoneticPr fontId="13" type="noConversion"/>
  </si>
  <si>
    <t>물류센터</t>
    <phoneticPr fontId="13" type="noConversion"/>
  </si>
  <si>
    <t>계속</t>
    <phoneticPr fontId="13" type="noConversion"/>
  </si>
  <si>
    <t>고흥군</t>
    <phoneticPr fontId="13" type="noConversion"/>
  </si>
  <si>
    <t>김해</t>
    <phoneticPr fontId="13" type="noConversion"/>
  </si>
  <si>
    <t>신규건립</t>
    <phoneticPr fontId="13" type="noConversion"/>
  </si>
  <si>
    <t>포항</t>
    <phoneticPr fontId="13" type="noConversion"/>
  </si>
  <si>
    <t>수원</t>
    <phoneticPr fontId="13" type="noConversion"/>
  </si>
  <si>
    <t>증축</t>
    <phoneticPr fontId="13" type="noConversion"/>
  </si>
  <si>
    <t>익산</t>
    <phoneticPr fontId="13" type="noConversion"/>
  </si>
  <si>
    <t>전주</t>
    <phoneticPr fontId="1" type="noConversion"/>
  </si>
  <si>
    <t>남부시장</t>
    <phoneticPr fontId="1" type="noConversion"/>
  </si>
  <si>
    <t>자유시장</t>
    <phoneticPr fontId="1" type="noConversion"/>
  </si>
  <si>
    <t>신중앙시장</t>
    <phoneticPr fontId="1" type="noConversion"/>
  </si>
  <si>
    <t>CCTV설치 및 방송설비</t>
    <phoneticPr fontId="1" type="noConversion"/>
  </si>
  <si>
    <t>목포시</t>
    <phoneticPr fontId="1" type="noConversion"/>
  </si>
  <si>
    <t>동부시장</t>
    <phoneticPr fontId="1" type="noConversion"/>
  </si>
  <si>
    <t>여수시</t>
    <phoneticPr fontId="1" type="noConversion"/>
  </si>
  <si>
    <t>서시장주변시장</t>
    <phoneticPr fontId="1" type="noConversion"/>
  </si>
  <si>
    <t>봉산시장</t>
    <phoneticPr fontId="1" type="noConversion"/>
  </si>
  <si>
    <t>순천시</t>
    <phoneticPr fontId="1" type="noConversion"/>
  </si>
  <si>
    <t>역전시장</t>
    <phoneticPr fontId="1" type="noConversion"/>
  </si>
  <si>
    <t>아케이드설치</t>
    <phoneticPr fontId="1" type="noConversion"/>
  </si>
  <si>
    <t>광양시</t>
    <phoneticPr fontId="1" type="noConversion"/>
  </si>
  <si>
    <t>광영상설시장</t>
    <phoneticPr fontId="1" type="noConversion"/>
  </si>
  <si>
    <t>진상5일시장</t>
    <phoneticPr fontId="1" type="noConversion"/>
  </si>
  <si>
    <t>담양군</t>
    <phoneticPr fontId="1" type="noConversion"/>
  </si>
  <si>
    <t>담양읍시장</t>
    <phoneticPr fontId="1" type="noConversion"/>
  </si>
  <si>
    <t>곡성군</t>
    <phoneticPr fontId="1" type="noConversion"/>
  </si>
  <si>
    <t>옥과시장</t>
    <phoneticPr fontId="1" type="noConversion"/>
  </si>
  <si>
    <t>고흥군</t>
    <phoneticPr fontId="1" type="noConversion"/>
  </si>
  <si>
    <t>고흥시장</t>
    <phoneticPr fontId="1" type="noConversion"/>
  </si>
  <si>
    <t>어물시장 신축</t>
    <phoneticPr fontId="1" type="noConversion"/>
  </si>
  <si>
    <t>보성군</t>
    <phoneticPr fontId="1" type="noConversion"/>
  </si>
  <si>
    <t>벌교읍시장</t>
    <phoneticPr fontId="1" type="noConversion"/>
  </si>
  <si>
    <t>장흥군</t>
    <phoneticPr fontId="1" type="noConversion"/>
  </si>
  <si>
    <t>용산시장</t>
    <phoneticPr fontId="1" type="noConversion"/>
  </si>
  <si>
    <t>장평시장</t>
    <phoneticPr fontId="1" type="noConversion"/>
  </si>
  <si>
    <t>해남군</t>
    <phoneticPr fontId="1" type="noConversion"/>
  </si>
  <si>
    <t>매일시장</t>
    <phoneticPr fontId="1" type="noConversion"/>
  </si>
  <si>
    <t>영암군</t>
    <phoneticPr fontId="1" type="noConversion"/>
  </si>
  <si>
    <t>독천시장</t>
    <phoneticPr fontId="1" type="noConversion"/>
  </si>
  <si>
    <t>함평군</t>
    <phoneticPr fontId="1" type="noConversion"/>
  </si>
  <si>
    <t>함평읍시장</t>
    <phoneticPr fontId="1" type="noConversion"/>
  </si>
  <si>
    <t>완도군</t>
    <phoneticPr fontId="1" type="noConversion"/>
  </si>
  <si>
    <t>완도읍시장</t>
    <phoneticPr fontId="1" type="noConversion"/>
  </si>
  <si>
    <t>소계</t>
    <phoneticPr fontId="1" type="noConversion"/>
  </si>
  <si>
    <t>(생활기반)</t>
    <phoneticPr fontId="1" type="noConversion"/>
  </si>
  <si>
    <t>(제주)</t>
    <phoneticPr fontId="1" type="noConversion"/>
  </si>
  <si>
    <t>15개 시도
(생활기반 시설현대화)</t>
    <phoneticPr fontId="1" type="noConversion"/>
  </si>
  <si>
    <t>장미의거리</t>
    <phoneticPr fontId="1" type="noConversion"/>
  </si>
  <si>
    <t>복개상가</t>
    <phoneticPr fontId="1" type="noConversion"/>
  </si>
  <si>
    <t>비아5일시장</t>
    <phoneticPr fontId="1" type="noConversion"/>
  </si>
  <si>
    <t>송정5일시장</t>
    <phoneticPr fontId="1" type="noConversion"/>
  </si>
  <si>
    <t>노후지붕보수</t>
    <phoneticPr fontId="1" type="noConversion"/>
  </si>
  <si>
    <t>금천구</t>
    <phoneticPr fontId="1" type="noConversion"/>
  </si>
  <si>
    <t>독산동우시장</t>
    <phoneticPr fontId="1" type="noConversion"/>
  </si>
  <si>
    <t>복합지원센터 건립</t>
    <phoneticPr fontId="1" type="noConversion"/>
  </si>
  <si>
    <t>오천삼광시장</t>
  </si>
  <si>
    <t>아케이트설치 L=200m</t>
  </si>
  <si>
    <t>CCTV 설치공사, 캐노피 설치</t>
  </si>
  <si>
    <t>안강공설시장</t>
  </si>
  <si>
    <t>캐노피 설치</t>
  </si>
  <si>
    <t>양북시장</t>
  </si>
  <si>
    <t>cctv 설치</t>
  </si>
  <si>
    <t>㈜신정시장</t>
  </si>
  <si>
    <t>cctv설치</t>
  </si>
  <si>
    <t>남구,동구,북구</t>
  </si>
  <si>
    <t>관내 전통시장</t>
  </si>
  <si>
    <t xml:space="preserve"> 전기분야 정밀안전점검 및 보수</t>
  </si>
  <si>
    <t>젊음의 거리</t>
  </si>
  <si>
    <t>아케이드보수(도색)</t>
  </si>
  <si>
    <t>건물외벽 도색보수</t>
  </si>
  <si>
    <t>수암상가시장</t>
  </si>
  <si>
    <t>아케이드 하부비막이 설치</t>
  </si>
  <si>
    <t>사업비</t>
    <phoneticPr fontId="1" type="noConversion"/>
  </si>
  <si>
    <t>시도</t>
    <phoneticPr fontId="1" type="noConversion"/>
  </si>
  <si>
    <t>CCTV 설치</t>
    <phoneticPr fontId="1" type="noConversion"/>
  </si>
  <si>
    <t>스프링클러 등 설치</t>
    <phoneticPr fontId="1" type="noConversion"/>
  </si>
  <si>
    <t>옥상 방수공사</t>
    <phoneticPr fontId="1" type="noConversion"/>
  </si>
  <si>
    <t>공영화장실 설치</t>
    <phoneticPr fontId="1" type="noConversion"/>
  </si>
  <si>
    <t>양천구</t>
    <phoneticPr fontId="1" type="noConversion"/>
  </si>
  <si>
    <t>'18년 전통시장 및 중소유통물류기반조성사업 예산확정 내역</t>
    <phoneticPr fontId="1" type="noConversion"/>
  </si>
  <si>
    <r>
      <t>공동판매장 조성 2481</t>
    </r>
    <r>
      <rPr>
        <sz val="11"/>
        <color theme="1"/>
        <rFont val="맑은 고딕"/>
        <family val="3"/>
        <charset val="129"/>
      </rPr>
      <t>㎡</t>
    </r>
    <phoneticPr fontId="1" type="noConversion"/>
  </si>
  <si>
    <t>국비(정부예산)</t>
    <phoneticPr fontId="1" type="noConversion"/>
  </si>
  <si>
    <t>(단위 : 천원)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</si>
</sst>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#,##0_ "/>
    <numFmt numFmtId="177" formatCode="_(* #,##0_);_(* \(#,##0\);_(* &quot;-&quot;_);_(@_)"/>
    <numFmt numFmtId="178" formatCode="#,##0_ ;[Red]\-#,##0\ "/>
    <numFmt numFmtId="179" formatCode="#,##0_);[Red]\(#,##0\)"/>
  </numFmts>
  <fonts count="2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0"/>
      <color rgb="FF000000"/>
      <name val="한컴바탕"/>
      <family val="1"/>
      <charset val="129"/>
    </font>
    <font>
      <sz val="10"/>
      <name val="Arial"/>
      <family val="2"/>
    </font>
    <font>
      <sz val="11"/>
      <color theme="1"/>
      <name val="맑은 고딕"/>
      <family val="2"/>
      <scheme val="minor"/>
    </font>
    <font>
      <sz val="10"/>
      <color theme="1"/>
      <name val="Arial"/>
      <family val="2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22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b/>
      <sz val="16"/>
      <color rgb="FF0000FF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hadow/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2"/>
      <name val="맑은 고딕"/>
      <family val="3"/>
      <charset val="129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12">
    <xf numFmtId="0" fontId="0" fillId="0" borderId="0">
      <alignment vertical="center"/>
    </xf>
    <xf numFmtId="0" fontId="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0" fontId="6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0" fontId="6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41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0" fontId="6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 applyNumberFormat="0" applyFill="0" applyBorder="0" applyAlignment="0" applyProtection="0"/>
    <xf numFmtId="0" fontId="7" fillId="0" borderId="0">
      <alignment vertical="center"/>
    </xf>
    <xf numFmtId="9" fontId="3" fillId="0" borderId="0" applyFont="0" applyFill="0" applyBorder="0" applyAlignment="0" applyProtection="0">
      <alignment vertical="center"/>
    </xf>
    <xf numFmtId="41" fontId="7" fillId="0" borderId="0">
      <alignment vertical="center"/>
    </xf>
    <xf numFmtId="41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4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9" fontId="4" fillId="0" borderId="0" applyFont="0" applyFill="0" applyBorder="0" applyProtection="0"/>
    <xf numFmtId="41" fontId="2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4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9" fontId="6" fillId="0" borderId="0" applyFont="0" applyFill="0" applyBorder="0" applyProtection="0"/>
    <xf numFmtId="41" fontId="6" fillId="0" borderId="0" applyFont="0" applyFill="0" applyBorder="0" applyProtection="0"/>
    <xf numFmtId="0" fontId="6" fillId="0" borderId="0">
      <alignment vertical="center"/>
    </xf>
    <xf numFmtId="9" fontId="6" fillId="0" borderId="0" applyFont="0" applyFill="0" applyBorder="0" applyProtection="0"/>
    <xf numFmtId="41" fontId="6" fillId="0" borderId="0" applyFont="0" applyFill="0" applyBorder="0" applyProtection="0"/>
    <xf numFmtId="0" fontId="6" fillId="0" borderId="0">
      <alignment vertical="center"/>
    </xf>
    <xf numFmtId="41" fontId="4" fillId="0" borderId="0" applyFont="0" applyFill="0" applyBorder="0" applyProtection="0"/>
    <xf numFmtId="9" fontId="6" fillId="0" borderId="0" applyFont="0" applyFill="0" applyBorder="0" applyProtection="0"/>
    <xf numFmtId="41" fontId="6" fillId="0" borderId="0" applyFont="0" applyFill="0" applyBorder="0" applyProtection="0"/>
    <xf numFmtId="0" fontId="6" fillId="0" borderId="0">
      <alignment vertical="center"/>
    </xf>
    <xf numFmtId="9" fontId="6" fillId="0" borderId="0" applyFont="0" applyFill="0" applyBorder="0" applyProtection="0"/>
    <xf numFmtId="41" fontId="6" fillId="0" borderId="0" applyFont="0" applyFill="0" applyBorder="0" applyProtection="0"/>
    <xf numFmtId="0" fontId="6" fillId="0" borderId="0">
      <alignment vertical="center"/>
    </xf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9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2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2" fillId="0" borderId="0" applyFont="0" applyFill="0" applyBorder="0" applyProtection="0"/>
    <xf numFmtId="41" fontId="4" fillId="0" borderId="0" applyFont="0" applyFill="0" applyBorder="0" applyProtection="0"/>
    <xf numFmtId="41" fontId="2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2" fillId="0" borderId="0" applyFont="0" applyFill="0" applyBorder="0" applyProtection="0"/>
    <xf numFmtId="41" fontId="4" fillId="0" borderId="0" applyFont="0" applyFill="0" applyBorder="0" applyProtection="0"/>
    <xf numFmtId="41" fontId="2" fillId="0" borderId="0" applyFont="0" applyFill="0" applyBorder="0" applyProtection="0"/>
    <xf numFmtId="9" fontId="4" fillId="0" borderId="0" applyFont="0" applyFill="0" applyBorder="0" applyProtection="0"/>
    <xf numFmtId="41" fontId="4" fillId="0" borderId="0" applyFont="0" applyFill="0" applyBorder="0" applyProtection="0"/>
    <xf numFmtId="41" fontId="2" fillId="0" borderId="0" applyFont="0" applyFill="0" applyBorder="0" applyProtection="0"/>
    <xf numFmtId="9" fontId="4" fillId="0" borderId="0" applyFont="0" applyFill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7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0" borderId="0"/>
    <xf numFmtId="41" fontId="4" fillId="0" borderId="0" applyFont="0" applyFill="0" applyBorder="0" applyAlignment="0" applyProtection="0">
      <alignment vertical="center"/>
    </xf>
    <xf numFmtId="41" fontId="7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  <xf numFmtId="41" fontId="7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7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7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2" fillId="0" borderId="0"/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>
      <alignment vertical="center"/>
    </xf>
    <xf numFmtId="41" fontId="7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7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/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4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2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41" fontId="4" fillId="0" borderId="0" applyFont="0" applyFill="0" applyBorder="0" applyProtection="0"/>
    <xf numFmtId="177" fontId="8" fillId="0" borderId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445">
    <xf numFmtId="0" fontId="0" fillId="0" borderId="0" xfId="0">
      <alignment vertical="center"/>
    </xf>
    <xf numFmtId="0" fontId="11" fillId="3" borderId="2" xfId="101" applyFont="1" applyFill="1" applyBorder="1" applyAlignment="1">
      <alignment horizontal="center" vertical="center" wrapText="1"/>
    </xf>
    <xf numFmtId="0" fontId="11" fillId="4" borderId="2" xfId="101" applyFont="1" applyFill="1" applyBorder="1" applyAlignment="1">
      <alignment horizontal="center" vertical="center" wrapText="1"/>
    </xf>
    <xf numFmtId="0" fontId="11" fillId="6" borderId="2" xfId="101" applyFont="1" applyFill="1" applyBorder="1" applyAlignment="1">
      <alignment horizontal="center" vertical="center" wrapText="1"/>
    </xf>
    <xf numFmtId="176" fontId="11" fillId="3" borderId="2" xfId="101" applyNumberFormat="1" applyFont="1" applyFill="1" applyBorder="1" applyAlignment="1">
      <alignment horizontal="center" vertical="center" wrapText="1"/>
    </xf>
    <xf numFmtId="176" fontId="11" fillId="4" borderId="2" xfId="101" applyNumberFormat="1" applyFont="1" applyFill="1" applyBorder="1" applyAlignment="1">
      <alignment horizontal="center" vertical="center" wrapText="1"/>
    </xf>
    <xf numFmtId="176" fontId="11" fillId="6" borderId="2" xfId="101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5" fillId="0" borderId="0" xfId="0" applyFont="1">
      <alignment vertical="center"/>
    </xf>
    <xf numFmtId="0" fontId="12" fillId="0" borderId="0" xfId="0" applyFont="1">
      <alignment vertical="center"/>
    </xf>
    <xf numFmtId="176" fontId="11" fillId="10" borderId="2" xfId="101" applyNumberFormat="1" applyFont="1" applyFill="1" applyBorder="1" applyAlignment="1">
      <alignment horizontal="center" vertical="center" wrapText="1"/>
    </xf>
    <xf numFmtId="176" fontId="11" fillId="6" borderId="2" xfId="0" applyNumberFormat="1" applyFont="1" applyFill="1" applyBorder="1" applyAlignment="1">
      <alignment horizontal="center" vertical="center"/>
    </xf>
    <xf numFmtId="176" fontId="11" fillId="6" borderId="2" xfId="4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10" borderId="6" xfId="101" applyFont="1" applyFill="1" applyBorder="1" applyAlignment="1">
      <alignment horizontal="center" vertical="center" wrapText="1"/>
    </xf>
    <xf numFmtId="176" fontId="11" fillId="4" borderId="6" xfId="101" applyNumberFormat="1" applyFont="1" applyFill="1" applyBorder="1" applyAlignment="1">
      <alignment horizontal="center" vertical="center" wrapText="1"/>
    </xf>
    <xf numFmtId="176" fontId="11" fillId="3" borderId="6" xfId="101" applyNumberFormat="1" applyFont="1" applyFill="1" applyBorder="1" applyAlignment="1">
      <alignment horizontal="center" vertical="center" wrapText="1"/>
    </xf>
    <xf numFmtId="176" fontId="11" fillId="6" borderId="6" xfId="0" applyNumberFormat="1" applyFont="1" applyFill="1" applyBorder="1" applyAlignment="1">
      <alignment horizontal="center" vertical="center"/>
    </xf>
    <xf numFmtId="176" fontId="11" fillId="6" borderId="6" xfId="101" applyNumberFormat="1" applyFont="1" applyFill="1" applyBorder="1" applyAlignment="1">
      <alignment horizontal="center" vertical="center" wrapText="1"/>
    </xf>
    <xf numFmtId="176" fontId="11" fillId="6" borderId="6" xfId="4" applyNumberFormat="1" applyFont="1" applyFill="1" applyBorder="1" applyAlignment="1">
      <alignment horizontal="center" vertical="center" shrinkToFit="1"/>
    </xf>
    <xf numFmtId="0" fontId="11" fillId="10" borderId="23" xfId="101" applyFont="1" applyFill="1" applyBorder="1" applyAlignment="1">
      <alignment horizontal="center" vertical="center" wrapText="1"/>
    </xf>
    <xf numFmtId="176" fontId="11" fillId="4" borderId="23" xfId="101" applyNumberFormat="1" applyFont="1" applyFill="1" applyBorder="1" applyAlignment="1">
      <alignment horizontal="center" vertical="center" wrapText="1"/>
    </xf>
    <xf numFmtId="176" fontId="11" fillId="3" borderId="23" xfId="101" applyNumberFormat="1" applyFont="1" applyFill="1" applyBorder="1" applyAlignment="1">
      <alignment horizontal="center" vertical="center" wrapText="1"/>
    </xf>
    <xf numFmtId="176" fontId="11" fillId="6" borderId="23" xfId="0" applyNumberFormat="1" applyFont="1" applyFill="1" applyBorder="1" applyAlignment="1">
      <alignment horizontal="center" vertical="center"/>
    </xf>
    <xf numFmtId="176" fontId="11" fillId="6" borderId="23" xfId="101" applyNumberFormat="1" applyFont="1" applyFill="1" applyBorder="1" applyAlignment="1">
      <alignment horizontal="center" vertical="center" wrapText="1"/>
    </xf>
    <xf numFmtId="176" fontId="11" fillId="6" borderId="23" xfId="4" applyNumberFormat="1" applyFont="1" applyFill="1" applyBorder="1" applyAlignment="1">
      <alignment horizontal="center" vertical="center" shrinkToFit="1"/>
    </xf>
    <xf numFmtId="176" fontId="11" fillId="4" borderId="28" xfId="101" applyNumberFormat="1" applyFont="1" applyFill="1" applyBorder="1" applyAlignment="1">
      <alignment horizontal="center" vertical="center" wrapText="1"/>
    </xf>
    <xf numFmtId="176" fontId="11" fillId="3" borderId="28" xfId="101" applyNumberFormat="1" applyFont="1" applyFill="1" applyBorder="1" applyAlignment="1">
      <alignment horizontal="center" vertical="center" wrapText="1"/>
    </xf>
    <xf numFmtId="176" fontId="11" fillId="6" borderId="28" xfId="0" applyNumberFormat="1" applyFont="1" applyFill="1" applyBorder="1" applyAlignment="1">
      <alignment horizontal="center" vertical="center"/>
    </xf>
    <xf numFmtId="176" fontId="11" fillId="6" borderId="28" xfId="101" applyNumberFormat="1" applyFont="1" applyFill="1" applyBorder="1" applyAlignment="1">
      <alignment horizontal="center" vertical="center" wrapText="1"/>
    </xf>
    <xf numFmtId="176" fontId="11" fillId="6" borderId="28" xfId="4" applyNumberFormat="1" applyFont="1" applyFill="1" applyBorder="1" applyAlignment="1">
      <alignment horizontal="center" vertical="center" shrinkToFit="1"/>
    </xf>
    <xf numFmtId="0" fontId="16" fillId="10" borderId="27" xfId="101" applyFont="1" applyFill="1" applyBorder="1" applyAlignment="1">
      <alignment horizontal="center" vertical="center" wrapText="1"/>
    </xf>
    <xf numFmtId="0" fontId="17" fillId="6" borderId="2" xfId="100" applyNumberFormat="1" applyFont="1" applyFill="1" applyBorder="1" applyAlignment="1">
      <alignment horizontal="center" vertical="center" wrapText="1"/>
    </xf>
    <xf numFmtId="3" fontId="18" fillId="6" borderId="2" xfId="41" applyNumberFormat="1" applyFont="1" applyFill="1" applyBorder="1" applyAlignment="1">
      <alignment horizontal="right" vertical="center" wrapText="1"/>
    </xf>
    <xf numFmtId="0" fontId="17" fillId="0" borderId="2" xfId="41" applyFont="1" applyFill="1" applyBorder="1" applyAlignment="1">
      <alignment horizontal="center" vertical="center" shrinkToFit="1"/>
    </xf>
    <xf numFmtId="176" fontId="17" fillId="0" borderId="2" xfId="708" applyNumberFormat="1" applyFont="1" applyFill="1" applyBorder="1" applyAlignment="1">
      <alignment horizontal="right" vertical="center" shrinkToFit="1"/>
    </xf>
    <xf numFmtId="176" fontId="17" fillId="0" borderId="2" xfId="41" applyNumberFormat="1" applyFont="1" applyFill="1" applyBorder="1" applyAlignment="1">
      <alignment horizontal="right" vertical="center" shrinkToFit="1"/>
    </xf>
    <xf numFmtId="176" fontId="17" fillId="0" borderId="2" xfId="4" applyNumberFormat="1" applyFont="1" applyFill="1" applyBorder="1" applyAlignment="1">
      <alignment horizontal="right" vertical="center" shrinkToFit="1"/>
    </xf>
    <xf numFmtId="41" fontId="17" fillId="0" borderId="2" xfId="41" applyNumberFormat="1" applyFont="1" applyFill="1" applyBorder="1" applyAlignment="1">
      <alignment horizontal="right" vertical="center" shrinkToFit="1"/>
    </xf>
    <xf numFmtId="176" fontId="18" fillId="6" borderId="2" xfId="708" applyNumberFormat="1" applyFont="1" applyFill="1" applyBorder="1" applyAlignment="1">
      <alignment horizontal="right" vertical="center" shrinkToFit="1"/>
    </xf>
    <xf numFmtId="176" fontId="18" fillId="0" borderId="2" xfId="708" applyNumberFormat="1" applyFont="1" applyFill="1" applyBorder="1" applyAlignment="1">
      <alignment horizontal="right" vertical="center" shrinkToFit="1"/>
    </xf>
    <xf numFmtId="176" fontId="18" fillId="0" borderId="2" xfId="41" applyNumberFormat="1" applyFont="1" applyFill="1" applyBorder="1" applyAlignment="1">
      <alignment horizontal="right" vertical="center" shrinkToFit="1"/>
    </xf>
    <xf numFmtId="176" fontId="18" fillId="0" borderId="2" xfId="4" applyNumberFormat="1" applyFont="1" applyFill="1" applyBorder="1" applyAlignment="1">
      <alignment horizontal="right" vertical="center" shrinkToFit="1"/>
    </xf>
    <xf numFmtId="176" fontId="18" fillId="6" borderId="2" xfId="4" applyNumberFormat="1" applyFont="1" applyFill="1" applyBorder="1" applyAlignment="1">
      <alignment horizontal="right" vertical="center" shrinkToFit="1"/>
    </xf>
    <xf numFmtId="41" fontId="18" fillId="6" borderId="2" xfId="4" applyNumberFormat="1" applyFont="1" applyFill="1" applyBorder="1" applyAlignment="1">
      <alignment horizontal="right" vertical="center" shrinkToFit="1"/>
    </xf>
    <xf numFmtId="41" fontId="17" fillId="0" borderId="2" xfId="4" applyNumberFormat="1" applyFont="1" applyFill="1" applyBorder="1" applyAlignment="1">
      <alignment horizontal="right" vertical="center" shrinkToFit="1"/>
    </xf>
    <xf numFmtId="41" fontId="18" fillId="0" borderId="2" xfId="4" applyNumberFormat="1" applyFont="1" applyFill="1" applyBorder="1" applyAlignment="1">
      <alignment horizontal="right" vertical="center" shrinkToFit="1"/>
    </xf>
    <xf numFmtId="41" fontId="18" fillId="0" borderId="2" xfId="41" applyNumberFormat="1" applyFont="1" applyFill="1" applyBorder="1" applyAlignment="1">
      <alignment horizontal="right" vertical="center" shrinkToFit="1"/>
    </xf>
    <xf numFmtId="0" fontId="17" fillId="0" borderId="2" xfId="41" applyFont="1" applyFill="1" applyBorder="1" applyAlignment="1">
      <alignment horizontal="center" vertical="center" wrapText="1" shrinkToFit="1"/>
    </xf>
    <xf numFmtId="0" fontId="18" fillId="7" borderId="2" xfId="1" applyNumberFormat="1" applyFont="1" applyFill="1" applyBorder="1" applyAlignment="1">
      <alignment horizontal="center" vertical="center" wrapText="1"/>
    </xf>
    <xf numFmtId="0" fontId="18" fillId="7" borderId="2" xfId="100" applyNumberFormat="1" applyFont="1" applyFill="1" applyBorder="1" applyAlignment="1">
      <alignment horizontal="center" vertical="center" wrapText="1"/>
    </xf>
    <xf numFmtId="0" fontId="18" fillId="7" borderId="2" xfId="100" applyNumberFormat="1" applyFont="1" applyFill="1" applyBorder="1" applyAlignment="1">
      <alignment horizontal="center" vertical="center"/>
    </xf>
    <xf numFmtId="176" fontId="18" fillId="7" borderId="6" xfId="0" applyNumberFormat="1" applyFont="1" applyFill="1" applyBorder="1" applyAlignment="1">
      <alignment horizontal="right" vertical="center"/>
    </xf>
    <xf numFmtId="176" fontId="18" fillId="7" borderId="28" xfId="0" applyNumberFormat="1" applyFont="1" applyFill="1" applyBorder="1" applyAlignment="1">
      <alignment horizontal="right" vertical="center"/>
    </xf>
    <xf numFmtId="176" fontId="18" fillId="7" borderId="23" xfId="0" applyNumberFormat="1" applyFont="1" applyFill="1" applyBorder="1" applyAlignment="1">
      <alignment horizontal="right" vertical="center"/>
    </xf>
    <xf numFmtId="176" fontId="18" fillId="7" borderId="2" xfId="0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100" applyNumberFormat="1" applyFont="1" applyFill="1" applyBorder="1" applyAlignment="1">
      <alignment horizontal="center" vertical="center"/>
    </xf>
    <xf numFmtId="176" fontId="18" fillId="0" borderId="6" xfId="100" applyNumberFormat="1" applyFont="1" applyFill="1" applyBorder="1" applyAlignment="1">
      <alignment vertical="center" wrapText="1"/>
    </xf>
    <xf numFmtId="176" fontId="18" fillId="0" borderId="29" xfId="100" applyNumberFormat="1" applyFont="1" applyFill="1" applyBorder="1" applyAlignment="1">
      <alignment vertical="center" wrapText="1"/>
    </xf>
    <xf numFmtId="176" fontId="18" fillId="0" borderId="19" xfId="100" applyNumberFormat="1" applyFont="1" applyFill="1" applyBorder="1" applyAlignment="1">
      <alignment vertical="center" wrapText="1"/>
    </xf>
    <xf numFmtId="176" fontId="18" fillId="0" borderId="1" xfId="100" applyNumberFormat="1" applyFont="1" applyFill="1" applyBorder="1" applyAlignment="1">
      <alignment vertical="center" wrapText="1"/>
    </xf>
    <xf numFmtId="176" fontId="18" fillId="6" borderId="6" xfId="100" applyNumberFormat="1" applyFont="1" applyFill="1" applyBorder="1" applyAlignment="1">
      <alignment vertical="center" wrapText="1"/>
    </xf>
    <xf numFmtId="176" fontId="18" fillId="6" borderId="28" xfId="100" applyNumberFormat="1" applyFont="1" applyFill="1" applyBorder="1" applyAlignment="1">
      <alignment vertical="center" wrapText="1"/>
    </xf>
    <xf numFmtId="176" fontId="18" fillId="6" borderId="23" xfId="100" applyNumberFormat="1" applyFont="1" applyFill="1" applyBorder="1" applyAlignment="1">
      <alignment vertical="center" wrapText="1"/>
    </xf>
    <xf numFmtId="176" fontId="18" fillId="6" borderId="2" xfId="100" applyNumberFormat="1" applyFont="1" applyFill="1" applyBorder="1" applyAlignment="1">
      <alignment vertical="center" wrapText="1"/>
    </xf>
    <xf numFmtId="0" fontId="17" fillId="0" borderId="2" xfId="100" applyNumberFormat="1" applyFont="1" applyFill="1" applyBorder="1" applyAlignment="1">
      <alignment horizontal="center" vertical="center" wrapText="1"/>
    </xf>
    <xf numFmtId="176" fontId="17" fillId="0" borderId="6" xfId="100" applyNumberFormat="1" applyFont="1" applyFill="1" applyBorder="1" applyAlignment="1">
      <alignment vertical="center" wrapText="1"/>
    </xf>
    <xf numFmtId="176" fontId="17" fillId="0" borderId="28" xfId="100" applyNumberFormat="1" applyFont="1" applyFill="1" applyBorder="1" applyAlignment="1">
      <alignment vertical="center" wrapText="1"/>
    </xf>
    <xf numFmtId="176" fontId="17" fillId="0" borderId="23" xfId="100" applyNumberFormat="1" applyFont="1" applyFill="1" applyBorder="1" applyAlignment="1">
      <alignment vertical="center" wrapText="1"/>
    </xf>
    <xf numFmtId="176" fontId="17" fillId="0" borderId="2" xfId="100" applyNumberFormat="1" applyFont="1" applyFill="1" applyBorder="1" applyAlignment="1">
      <alignment vertical="center" wrapText="1"/>
    </xf>
    <xf numFmtId="176" fontId="18" fillId="0" borderId="28" xfId="100" applyNumberFormat="1" applyFont="1" applyFill="1" applyBorder="1" applyAlignment="1">
      <alignment vertical="center" wrapText="1"/>
    </xf>
    <xf numFmtId="176" fontId="18" fillId="0" borderId="23" xfId="100" applyNumberFormat="1" applyFont="1" applyFill="1" applyBorder="1" applyAlignment="1">
      <alignment vertical="center" wrapText="1"/>
    </xf>
    <xf numFmtId="41" fontId="18" fillId="0" borderId="2" xfId="100" applyNumberFormat="1" applyFont="1" applyFill="1" applyBorder="1" applyAlignment="1">
      <alignment vertical="center" wrapText="1"/>
    </xf>
    <xf numFmtId="0" fontId="17" fillId="0" borderId="2" xfId="603" applyNumberFormat="1" applyFont="1" applyFill="1" applyBorder="1" applyAlignment="1">
      <alignment horizontal="center" vertical="center" wrapText="1"/>
    </xf>
    <xf numFmtId="176" fontId="18" fillId="0" borderId="28" xfId="603" applyNumberFormat="1" applyFont="1" applyFill="1" applyBorder="1" applyAlignment="1">
      <alignment vertical="center" wrapText="1"/>
    </xf>
    <xf numFmtId="176" fontId="18" fillId="0" borderId="23" xfId="603" applyNumberFormat="1" applyFont="1" applyFill="1" applyBorder="1" applyAlignment="1">
      <alignment vertical="center" wrapText="1"/>
    </xf>
    <xf numFmtId="176" fontId="18" fillId="0" borderId="2" xfId="603" applyNumberFormat="1" applyFont="1" applyFill="1" applyBorder="1" applyAlignment="1">
      <alignment horizontal="right" vertical="center" wrapText="1"/>
    </xf>
    <xf numFmtId="176" fontId="18" fillId="0" borderId="28" xfId="100" applyNumberFormat="1" applyFont="1" applyFill="1" applyBorder="1" applyAlignment="1">
      <alignment horizontal="right" vertical="center" wrapText="1"/>
    </xf>
    <xf numFmtId="176" fontId="18" fillId="0" borderId="23" xfId="100" applyNumberFormat="1" applyFont="1" applyFill="1" applyBorder="1" applyAlignment="1">
      <alignment horizontal="right" vertical="center" wrapText="1"/>
    </xf>
    <xf numFmtId="176" fontId="18" fillId="0" borderId="2" xfId="100" applyNumberFormat="1" applyFont="1" applyFill="1" applyBorder="1" applyAlignment="1">
      <alignment horizontal="right" vertical="center" wrapText="1"/>
    </xf>
    <xf numFmtId="176" fontId="17" fillId="0" borderId="28" xfId="100" applyNumberFormat="1" applyFont="1" applyFill="1" applyBorder="1" applyAlignment="1">
      <alignment horizontal="right" vertical="center" wrapText="1"/>
    </xf>
    <xf numFmtId="176" fontId="17" fillId="0" borderId="23" xfId="100" applyNumberFormat="1" applyFont="1" applyFill="1" applyBorder="1" applyAlignment="1">
      <alignment horizontal="right" vertical="center" wrapText="1"/>
    </xf>
    <xf numFmtId="176" fontId="17" fillId="0" borderId="2" xfId="100" applyNumberFormat="1" applyFont="1" applyFill="1" applyBorder="1" applyAlignment="1">
      <alignment horizontal="right" vertical="center" wrapText="1"/>
    </xf>
    <xf numFmtId="41" fontId="18" fillId="0" borderId="2" xfId="100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1" fontId="17" fillId="0" borderId="2" xfId="100" applyNumberFormat="1" applyFont="1" applyFill="1" applyBorder="1" applyAlignment="1">
      <alignment horizontal="right" vertical="center" wrapText="1"/>
    </xf>
    <xf numFmtId="176" fontId="17" fillId="0" borderId="28" xfId="603" applyNumberFormat="1" applyFont="1" applyFill="1" applyBorder="1" applyAlignment="1">
      <alignment vertical="center" wrapText="1"/>
    </xf>
    <xf numFmtId="176" fontId="17" fillId="0" borderId="23" xfId="603" applyNumberFormat="1" applyFont="1" applyFill="1" applyBorder="1" applyAlignment="1">
      <alignment vertical="center" wrapText="1"/>
    </xf>
    <xf numFmtId="176" fontId="17" fillId="0" borderId="2" xfId="603" applyNumberFormat="1" applyFont="1" applyFill="1" applyBorder="1" applyAlignment="1">
      <alignment horizontal="right" vertical="center" wrapText="1"/>
    </xf>
    <xf numFmtId="41" fontId="17" fillId="0" borderId="2" xfId="603" applyNumberFormat="1" applyFont="1" applyFill="1" applyBorder="1" applyAlignment="1">
      <alignment horizontal="right" vertical="center" wrapText="1"/>
    </xf>
    <xf numFmtId="41" fontId="18" fillId="0" borderId="2" xfId="603" applyNumberFormat="1" applyFont="1" applyFill="1" applyBorder="1" applyAlignment="1">
      <alignment horizontal="right" vertical="center" wrapText="1"/>
    </xf>
    <xf numFmtId="176" fontId="18" fillId="7" borderId="6" xfId="100" applyNumberFormat="1" applyFont="1" applyFill="1" applyBorder="1" applyAlignment="1">
      <alignment horizontal="right" vertical="center" wrapText="1"/>
    </xf>
    <xf numFmtId="176" fontId="18" fillId="7" borderId="28" xfId="100" applyNumberFormat="1" applyFont="1" applyFill="1" applyBorder="1" applyAlignment="1">
      <alignment horizontal="right" vertical="center" wrapText="1"/>
    </xf>
    <xf numFmtId="176" fontId="18" fillId="7" borderId="23" xfId="100" applyNumberFormat="1" applyFont="1" applyFill="1" applyBorder="1" applyAlignment="1">
      <alignment horizontal="right" vertical="center" wrapText="1"/>
    </xf>
    <xf numFmtId="176" fontId="18" fillId="7" borderId="2" xfId="100" applyNumberFormat="1" applyFont="1" applyFill="1" applyBorder="1" applyAlignment="1">
      <alignment horizontal="right" vertical="center" wrapText="1"/>
    </xf>
    <xf numFmtId="0" fontId="17" fillId="0" borderId="2" xfId="41" applyFont="1" applyFill="1" applyBorder="1" applyAlignment="1">
      <alignment horizontal="center" vertical="center" wrapText="1"/>
    </xf>
    <xf numFmtId="176" fontId="17" fillId="0" borderId="6" xfId="708" applyNumberFormat="1" applyFont="1" applyFill="1" applyBorder="1" applyAlignment="1">
      <alignment horizontal="right" vertical="center" wrapText="1"/>
    </xf>
    <xf numFmtId="41" fontId="17" fillId="0" borderId="28" xfId="4" applyNumberFormat="1" applyFont="1" applyFill="1" applyBorder="1" applyAlignment="1">
      <alignment horizontal="right" vertical="center" wrapText="1"/>
    </xf>
    <xf numFmtId="176" fontId="17" fillId="0" borderId="23" xfId="708" applyNumberFormat="1" applyFont="1" applyFill="1" applyBorder="1" applyAlignment="1">
      <alignment horizontal="right" vertical="center" wrapText="1"/>
    </xf>
    <xf numFmtId="176" fontId="17" fillId="0" borderId="2" xfId="41" applyNumberFormat="1" applyFont="1" applyFill="1" applyBorder="1" applyAlignment="1">
      <alignment horizontal="right" vertical="center" wrapText="1"/>
    </xf>
    <xf numFmtId="41" fontId="17" fillId="0" borderId="23" xfId="4" applyNumberFormat="1" applyFont="1" applyFill="1" applyBorder="1" applyAlignment="1">
      <alignment horizontal="right" vertical="center" wrapText="1"/>
    </xf>
    <xf numFmtId="176" fontId="18" fillId="0" borderId="6" xfId="708" applyNumberFormat="1" applyFont="1" applyFill="1" applyBorder="1" applyAlignment="1">
      <alignment horizontal="right" vertical="center" wrapText="1"/>
    </xf>
    <xf numFmtId="41" fontId="18" fillId="0" borderId="28" xfId="4" applyNumberFormat="1" applyFont="1" applyFill="1" applyBorder="1" applyAlignment="1">
      <alignment horizontal="right" vertical="center" wrapText="1"/>
    </xf>
    <xf numFmtId="176" fontId="18" fillId="0" borderId="23" xfId="708" applyNumberFormat="1" applyFont="1" applyFill="1" applyBorder="1" applyAlignment="1">
      <alignment horizontal="right" vertical="center" wrapText="1"/>
    </xf>
    <xf numFmtId="41" fontId="18" fillId="0" borderId="2" xfId="41" applyNumberFormat="1" applyFont="1" applyFill="1" applyBorder="1" applyAlignment="1">
      <alignment horizontal="right" vertical="center" wrapText="1"/>
    </xf>
    <xf numFmtId="3" fontId="17" fillId="0" borderId="6" xfId="0" applyNumberFormat="1" applyFont="1" applyFill="1" applyBorder="1">
      <alignment vertical="center"/>
    </xf>
    <xf numFmtId="3" fontId="17" fillId="0" borderId="28" xfId="0" applyNumberFormat="1" applyFont="1" applyFill="1" applyBorder="1">
      <alignment vertical="center"/>
    </xf>
    <xf numFmtId="3" fontId="17" fillId="0" borderId="23" xfId="0" applyNumberFormat="1" applyFont="1" applyFill="1" applyBorder="1">
      <alignment vertical="center"/>
    </xf>
    <xf numFmtId="41" fontId="17" fillId="0" borderId="2" xfId="0" applyNumberFormat="1" applyFont="1" applyFill="1" applyBorder="1">
      <alignment vertical="center"/>
    </xf>
    <xf numFmtId="41" fontId="17" fillId="0" borderId="2" xfId="41" applyNumberFormat="1" applyFont="1" applyFill="1" applyBorder="1" applyAlignment="1">
      <alignment horizontal="right" vertical="center" wrapText="1"/>
    </xf>
    <xf numFmtId="176" fontId="18" fillId="0" borderId="2" xfId="41" applyNumberFormat="1" applyFont="1" applyFill="1" applyBorder="1" applyAlignment="1">
      <alignment horizontal="right" vertical="center" wrapText="1"/>
    </xf>
    <xf numFmtId="0" fontId="17" fillId="0" borderId="2" xfId="98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/>
    </xf>
    <xf numFmtId="3" fontId="17" fillId="0" borderId="23" xfId="41" applyNumberFormat="1" applyFont="1" applyFill="1" applyBorder="1" applyAlignment="1">
      <alignment horizontal="right" vertical="center" wrapText="1"/>
    </xf>
    <xf numFmtId="176" fontId="18" fillId="7" borderId="6" xfId="708" applyNumberFormat="1" applyFont="1" applyFill="1" applyBorder="1" applyAlignment="1">
      <alignment horizontal="right" vertical="center" wrapText="1"/>
    </xf>
    <xf numFmtId="176" fontId="18" fillId="7" borderId="28" xfId="708" applyNumberFormat="1" applyFont="1" applyFill="1" applyBorder="1" applyAlignment="1">
      <alignment horizontal="right" vertical="center" wrapText="1"/>
    </xf>
    <xf numFmtId="176" fontId="18" fillId="7" borderId="23" xfId="708" applyNumberFormat="1" applyFont="1" applyFill="1" applyBorder="1" applyAlignment="1">
      <alignment horizontal="right" vertical="center" wrapText="1"/>
    </xf>
    <xf numFmtId="176" fontId="18" fillId="7" borderId="2" xfId="708" applyNumberFormat="1" applyFont="1" applyFill="1" applyBorder="1" applyAlignment="1">
      <alignment horizontal="right" vertical="center" wrapText="1"/>
    </xf>
    <xf numFmtId="178" fontId="18" fillId="0" borderId="6" xfId="708" applyNumberFormat="1" applyFont="1" applyFill="1" applyBorder="1" applyAlignment="1">
      <alignment horizontal="right" vertical="center"/>
    </xf>
    <xf numFmtId="178" fontId="18" fillId="0" borderId="28" xfId="41" applyNumberFormat="1" applyFont="1" applyFill="1" applyBorder="1" applyAlignment="1">
      <alignment horizontal="right" vertical="center"/>
    </xf>
    <xf numFmtId="178" fontId="18" fillId="0" borderId="23" xfId="4" applyNumberFormat="1" applyFont="1" applyFill="1" applyBorder="1" applyAlignment="1">
      <alignment horizontal="right" vertical="center"/>
    </xf>
    <xf numFmtId="41" fontId="18" fillId="0" borderId="2" xfId="41" applyNumberFormat="1" applyFont="1" applyFill="1" applyBorder="1" applyAlignment="1">
      <alignment horizontal="right" vertical="center"/>
    </xf>
    <xf numFmtId="178" fontId="17" fillId="0" borderId="6" xfId="708" applyNumberFormat="1" applyFont="1" applyFill="1" applyBorder="1" applyAlignment="1">
      <alignment horizontal="right" vertical="center"/>
    </xf>
    <xf numFmtId="178" fontId="17" fillId="0" borderId="28" xfId="4" applyNumberFormat="1" applyFont="1" applyFill="1" applyBorder="1" applyAlignment="1">
      <alignment horizontal="right" vertical="center"/>
    </xf>
    <xf numFmtId="178" fontId="17" fillId="0" borderId="23" xfId="4" applyNumberFormat="1" applyFont="1" applyFill="1" applyBorder="1" applyAlignment="1">
      <alignment horizontal="right" vertical="center"/>
    </xf>
    <xf numFmtId="178" fontId="17" fillId="0" borderId="2" xfId="4" applyNumberFormat="1" applyFont="1" applyFill="1" applyBorder="1" applyAlignment="1">
      <alignment horizontal="right" vertical="center"/>
    </xf>
    <xf numFmtId="178" fontId="17" fillId="0" borderId="6" xfId="4" applyNumberFormat="1" applyFont="1" applyFill="1" applyBorder="1" applyAlignment="1">
      <alignment horizontal="right" vertical="center"/>
    </xf>
    <xf numFmtId="0" fontId="17" fillId="0" borderId="2" xfId="4" applyNumberFormat="1" applyFont="1" applyFill="1" applyBorder="1" applyAlignment="1">
      <alignment horizontal="center" vertical="center" wrapText="1"/>
    </xf>
    <xf numFmtId="178" fontId="18" fillId="0" borderId="6" xfId="4" applyNumberFormat="1" applyFont="1" applyFill="1" applyBorder="1" applyAlignment="1">
      <alignment horizontal="right" vertical="center"/>
    </xf>
    <xf numFmtId="178" fontId="18" fillId="0" borderId="28" xfId="4" applyNumberFormat="1" applyFont="1" applyFill="1" applyBorder="1" applyAlignment="1">
      <alignment horizontal="right" vertical="center"/>
    </xf>
    <xf numFmtId="178" fontId="18" fillId="0" borderId="2" xfId="4" applyNumberFormat="1" applyFont="1" applyFill="1" applyBorder="1" applyAlignment="1">
      <alignment horizontal="right" vertical="center"/>
    </xf>
    <xf numFmtId="178" fontId="18" fillId="0" borderId="6" xfId="708" applyNumberFormat="1" applyFont="1" applyFill="1" applyBorder="1" applyAlignment="1">
      <alignment horizontal="right" vertical="center" wrapText="1"/>
    </xf>
    <xf numFmtId="178" fontId="18" fillId="0" borderId="28" xfId="708" applyNumberFormat="1" applyFont="1" applyFill="1" applyBorder="1" applyAlignment="1">
      <alignment horizontal="right" vertical="center" wrapText="1"/>
    </xf>
    <xf numFmtId="178" fontId="18" fillId="0" borderId="23" xfId="708" applyNumberFormat="1" applyFont="1" applyFill="1" applyBorder="1" applyAlignment="1">
      <alignment horizontal="right" vertical="center" wrapText="1"/>
    </xf>
    <xf numFmtId="178" fontId="18" fillId="0" borderId="2" xfId="708" applyNumberFormat="1" applyFont="1" applyFill="1" applyBorder="1" applyAlignment="1">
      <alignment horizontal="right" vertical="center" wrapText="1"/>
    </xf>
    <xf numFmtId="0" fontId="17" fillId="0" borderId="2" xfId="41" applyNumberFormat="1" applyFont="1" applyFill="1" applyBorder="1" applyAlignment="1">
      <alignment horizontal="center" vertical="center"/>
    </xf>
    <xf numFmtId="178" fontId="17" fillId="0" borderId="28" xfId="41" applyNumberFormat="1" applyFont="1" applyFill="1" applyBorder="1" applyAlignment="1">
      <alignment horizontal="right" vertical="center"/>
    </xf>
    <xf numFmtId="178" fontId="17" fillId="0" borderId="23" xfId="41" applyNumberFormat="1" applyFont="1" applyFill="1" applyBorder="1" applyAlignment="1">
      <alignment horizontal="right" vertical="center"/>
    </xf>
    <xf numFmtId="178" fontId="17" fillId="0" borderId="2" xfId="41" applyNumberFormat="1" applyFont="1" applyFill="1" applyBorder="1" applyAlignment="1">
      <alignment horizontal="right" vertical="center"/>
    </xf>
    <xf numFmtId="0" fontId="17" fillId="0" borderId="2" xfId="41" applyNumberFormat="1" applyFont="1" applyFill="1" applyBorder="1" applyAlignment="1">
      <alignment horizontal="center" vertical="center" wrapText="1"/>
    </xf>
    <xf numFmtId="41" fontId="18" fillId="0" borderId="2" xfId="4" applyNumberFormat="1" applyFont="1" applyFill="1" applyBorder="1" applyAlignment="1">
      <alignment horizontal="right" vertical="center"/>
    </xf>
    <xf numFmtId="41" fontId="17" fillId="0" borderId="2" xfId="4" applyNumberFormat="1" applyFont="1" applyFill="1" applyBorder="1" applyAlignment="1">
      <alignment horizontal="right" vertical="center"/>
    </xf>
    <xf numFmtId="178" fontId="18" fillId="0" borderId="2" xfId="41" applyNumberFormat="1" applyFont="1" applyFill="1" applyBorder="1" applyAlignment="1">
      <alignment horizontal="right" vertical="center"/>
    </xf>
    <xf numFmtId="178" fontId="18" fillId="7" borderId="6" xfId="708" applyNumberFormat="1" applyFont="1" applyFill="1" applyBorder="1" applyAlignment="1">
      <alignment horizontal="right" vertical="center"/>
    </xf>
    <xf numFmtId="178" fontId="18" fillId="7" borderId="28" xfId="708" applyNumberFormat="1" applyFont="1" applyFill="1" applyBorder="1" applyAlignment="1">
      <alignment horizontal="right" vertical="center"/>
    </xf>
    <xf numFmtId="178" fontId="18" fillId="7" borderId="23" xfId="708" applyNumberFormat="1" applyFont="1" applyFill="1" applyBorder="1" applyAlignment="1">
      <alignment horizontal="right" vertical="center"/>
    </xf>
    <xf numFmtId="178" fontId="18" fillId="7" borderId="2" xfId="708" applyNumberFormat="1" applyFont="1" applyFill="1" applyBorder="1" applyAlignment="1">
      <alignment horizontal="right" vertical="center"/>
    </xf>
    <xf numFmtId="0" fontId="17" fillId="0" borderId="2" xfId="62" applyFont="1" applyFill="1" applyBorder="1" applyAlignment="1">
      <alignment horizontal="center" vertical="center" wrapText="1"/>
    </xf>
    <xf numFmtId="176" fontId="18" fillId="0" borderId="6" xfId="709" applyNumberFormat="1" applyFont="1" applyFill="1" applyBorder="1" applyAlignment="1">
      <alignment horizontal="right" vertical="center" wrapText="1"/>
    </xf>
    <xf numFmtId="3" fontId="18" fillId="0" borderId="28" xfId="62" applyNumberFormat="1" applyFont="1" applyFill="1" applyBorder="1" applyAlignment="1">
      <alignment horizontal="right" vertical="center" wrapText="1"/>
    </xf>
    <xf numFmtId="3" fontId="18" fillId="0" borderId="23" xfId="62" applyNumberFormat="1" applyFont="1" applyFill="1" applyBorder="1" applyAlignment="1">
      <alignment horizontal="right" vertical="center" wrapText="1"/>
    </xf>
    <xf numFmtId="41" fontId="18" fillId="0" borderId="2" xfId="709" applyNumberFormat="1" applyFont="1" applyFill="1" applyBorder="1" applyAlignment="1">
      <alignment horizontal="right" vertical="center" wrapText="1"/>
    </xf>
    <xf numFmtId="176" fontId="17" fillId="0" borderId="6" xfId="709" applyNumberFormat="1" applyFont="1" applyFill="1" applyBorder="1" applyAlignment="1">
      <alignment horizontal="right" vertical="center" wrapText="1"/>
    </xf>
    <xf numFmtId="3" fontId="17" fillId="0" borderId="28" xfId="62" applyNumberFormat="1" applyFont="1" applyFill="1" applyBorder="1" applyAlignment="1">
      <alignment horizontal="right" vertical="center" wrapText="1"/>
    </xf>
    <xf numFmtId="3" fontId="17" fillId="0" borderId="23" xfId="62" applyNumberFormat="1" applyFont="1" applyFill="1" applyBorder="1" applyAlignment="1">
      <alignment horizontal="right" vertical="center" wrapText="1"/>
    </xf>
    <xf numFmtId="176" fontId="17" fillId="0" borderId="2" xfId="709" applyNumberFormat="1" applyFont="1" applyFill="1" applyBorder="1" applyAlignment="1">
      <alignment horizontal="right" vertical="center" wrapText="1"/>
    </xf>
    <xf numFmtId="41" fontId="18" fillId="0" borderId="2" xfId="62" applyNumberFormat="1" applyFont="1" applyFill="1" applyBorder="1" applyAlignment="1">
      <alignment horizontal="right" vertical="center" wrapText="1"/>
    </xf>
    <xf numFmtId="0" fontId="17" fillId="5" borderId="2" xfId="62" applyFont="1" applyFill="1" applyBorder="1" applyAlignment="1">
      <alignment horizontal="center" vertical="center" wrapText="1"/>
    </xf>
    <xf numFmtId="176" fontId="17" fillId="5" borderId="6" xfId="709" applyNumberFormat="1" applyFont="1" applyFill="1" applyBorder="1" applyAlignment="1">
      <alignment horizontal="right" vertical="center" wrapText="1"/>
    </xf>
    <xf numFmtId="3" fontId="17" fillId="5" borderId="28" xfId="62" applyNumberFormat="1" applyFont="1" applyFill="1" applyBorder="1" applyAlignment="1">
      <alignment horizontal="right" vertical="center" wrapText="1"/>
    </xf>
    <xf numFmtId="3" fontId="17" fillId="5" borderId="23" xfId="62" applyNumberFormat="1" applyFont="1" applyFill="1" applyBorder="1" applyAlignment="1">
      <alignment horizontal="right" vertical="center" wrapText="1"/>
    </xf>
    <xf numFmtId="3" fontId="17" fillId="5" borderId="2" xfId="62" applyNumberFormat="1" applyFont="1" applyFill="1" applyBorder="1" applyAlignment="1">
      <alignment horizontal="right" vertical="center" wrapText="1"/>
    </xf>
    <xf numFmtId="3" fontId="17" fillId="0" borderId="2" xfId="62" applyNumberFormat="1" applyFont="1" applyFill="1" applyBorder="1" applyAlignment="1">
      <alignment horizontal="right" vertical="center" wrapText="1"/>
    </xf>
    <xf numFmtId="3" fontId="18" fillId="0" borderId="2" xfId="62" applyNumberFormat="1" applyFont="1" applyFill="1" applyBorder="1" applyAlignment="1">
      <alignment horizontal="right" vertical="center" wrapText="1"/>
    </xf>
    <xf numFmtId="176" fontId="18" fillId="0" borderId="2" xfId="709" applyNumberFormat="1" applyFont="1" applyFill="1" applyBorder="1" applyAlignment="1">
      <alignment horizontal="right" vertical="center" wrapText="1"/>
    </xf>
    <xf numFmtId="0" fontId="17" fillId="7" borderId="2" xfId="0" applyFont="1" applyFill="1" applyBorder="1" applyAlignment="1">
      <alignment horizontal="center" vertical="center"/>
    </xf>
    <xf numFmtId="176" fontId="18" fillId="7" borderId="6" xfId="709" applyNumberFormat="1" applyFont="1" applyFill="1" applyBorder="1" applyAlignment="1">
      <alignment horizontal="right" vertical="center" wrapText="1"/>
    </xf>
    <xf numFmtId="176" fontId="18" fillId="7" borderId="28" xfId="709" applyNumberFormat="1" applyFont="1" applyFill="1" applyBorder="1" applyAlignment="1">
      <alignment horizontal="right" vertical="center" wrapText="1"/>
    </xf>
    <xf numFmtId="176" fontId="18" fillId="7" borderId="23" xfId="709" applyNumberFormat="1" applyFont="1" applyFill="1" applyBorder="1" applyAlignment="1">
      <alignment horizontal="right" vertical="center" wrapText="1"/>
    </xf>
    <xf numFmtId="176" fontId="18" fillId="7" borderId="2" xfId="709" applyNumberFormat="1" applyFont="1" applyFill="1" applyBorder="1" applyAlignment="1">
      <alignment horizontal="right" vertical="center" wrapText="1"/>
    </xf>
    <xf numFmtId="0" fontId="17" fillId="0" borderId="2" xfId="603" applyFont="1" applyFill="1" applyBorder="1" applyAlignment="1">
      <alignment horizontal="center" vertical="center" wrapText="1"/>
    </xf>
    <xf numFmtId="179" fontId="18" fillId="0" borderId="6" xfId="708" applyNumberFormat="1" applyFont="1" applyFill="1" applyBorder="1" applyAlignment="1">
      <alignment horizontal="right" vertical="center" wrapText="1"/>
    </xf>
    <xf numFmtId="41" fontId="18" fillId="0" borderId="28" xfId="4" applyFont="1" applyFill="1" applyBorder="1" applyAlignment="1">
      <alignment horizontal="right" vertical="center" wrapText="1"/>
    </xf>
    <xf numFmtId="41" fontId="18" fillId="0" borderId="23" xfId="4" applyFont="1" applyFill="1" applyBorder="1" applyAlignment="1">
      <alignment horizontal="right" vertical="center" wrapText="1"/>
    </xf>
    <xf numFmtId="41" fontId="18" fillId="0" borderId="2" xfId="603" applyNumberFormat="1" applyFont="1" applyFill="1" applyBorder="1" applyAlignment="1">
      <alignment horizontal="right" vertical="center"/>
    </xf>
    <xf numFmtId="41" fontId="18" fillId="0" borderId="2" xfId="4" applyNumberFormat="1" applyFont="1" applyFill="1" applyBorder="1" applyAlignment="1">
      <alignment horizontal="right" vertical="center" wrapText="1"/>
    </xf>
    <xf numFmtId="179" fontId="18" fillId="0" borderId="28" xfId="708" applyNumberFormat="1" applyFont="1" applyFill="1" applyBorder="1" applyAlignment="1">
      <alignment horizontal="right" vertical="center" wrapText="1"/>
    </xf>
    <xf numFmtId="179" fontId="18" fillId="0" borderId="23" xfId="708" applyNumberFormat="1" applyFont="1" applyFill="1" applyBorder="1" applyAlignment="1">
      <alignment horizontal="right" vertical="center" wrapText="1"/>
    </xf>
    <xf numFmtId="41" fontId="18" fillId="0" borderId="2" xfId="708" applyNumberFormat="1" applyFont="1" applyFill="1" applyBorder="1" applyAlignment="1">
      <alignment horizontal="right" vertical="center" wrapText="1"/>
    </xf>
    <xf numFmtId="41" fontId="18" fillId="0" borderId="2" xfId="4" applyFont="1" applyFill="1" applyBorder="1" applyAlignment="1">
      <alignment horizontal="right" vertical="center" wrapText="1"/>
    </xf>
    <xf numFmtId="179" fontId="18" fillId="6" borderId="6" xfId="708" applyNumberFormat="1" applyFont="1" applyFill="1" applyBorder="1" applyAlignment="1">
      <alignment horizontal="right" vertical="center" wrapText="1"/>
    </xf>
    <xf numFmtId="179" fontId="18" fillId="6" borderId="28" xfId="708" applyNumberFormat="1" applyFont="1" applyFill="1" applyBorder="1" applyAlignment="1">
      <alignment horizontal="right" vertical="center" wrapText="1"/>
    </xf>
    <xf numFmtId="179" fontId="18" fillId="6" borderId="23" xfId="708" applyNumberFormat="1" applyFont="1" applyFill="1" applyBorder="1" applyAlignment="1">
      <alignment horizontal="right" vertical="center" wrapText="1"/>
    </xf>
    <xf numFmtId="179" fontId="18" fillId="6" borderId="2" xfId="708" applyNumberFormat="1" applyFont="1" applyFill="1" applyBorder="1" applyAlignment="1">
      <alignment horizontal="right" vertical="center" wrapText="1"/>
    </xf>
    <xf numFmtId="179" fontId="17" fillId="0" borderId="6" xfId="708" applyNumberFormat="1" applyFont="1" applyFill="1" applyBorder="1" applyAlignment="1">
      <alignment vertical="center" wrapText="1"/>
    </xf>
    <xf numFmtId="179" fontId="17" fillId="0" borderId="28" xfId="708" applyNumberFormat="1" applyFont="1" applyFill="1" applyBorder="1" applyAlignment="1">
      <alignment vertical="center" wrapText="1"/>
    </xf>
    <xf numFmtId="179" fontId="17" fillId="0" borderId="23" xfId="708" applyNumberFormat="1" applyFont="1" applyFill="1" applyBorder="1" applyAlignment="1">
      <alignment vertical="center" wrapText="1"/>
    </xf>
    <xf numFmtId="41" fontId="17" fillId="0" borderId="2" xfId="708" applyNumberFormat="1" applyFont="1" applyFill="1" applyBorder="1" applyAlignment="1">
      <alignment vertical="center" wrapText="1"/>
    </xf>
    <xf numFmtId="41" fontId="17" fillId="0" borderId="28" xfId="4" applyFont="1" applyFill="1" applyBorder="1" applyAlignment="1">
      <alignment horizontal="right" vertical="center" wrapText="1"/>
    </xf>
    <xf numFmtId="41" fontId="17" fillId="0" borderId="23" xfId="4" applyFont="1" applyFill="1" applyBorder="1" applyAlignment="1">
      <alignment horizontal="right" vertical="center" wrapText="1"/>
    </xf>
    <xf numFmtId="41" fontId="17" fillId="0" borderId="2" xfId="4" applyFont="1" applyFill="1" applyBorder="1" applyAlignment="1">
      <alignment horizontal="right" vertical="center" wrapText="1"/>
    </xf>
    <xf numFmtId="176" fontId="18" fillId="0" borderId="28" xfId="603" applyNumberFormat="1" applyFont="1" applyFill="1" applyBorder="1" applyAlignment="1">
      <alignment horizontal="right" vertical="center" wrapText="1"/>
    </xf>
    <xf numFmtId="176" fontId="18" fillId="0" borderId="23" xfId="4" applyNumberFormat="1" applyFont="1" applyFill="1" applyBorder="1" applyAlignment="1">
      <alignment horizontal="right" vertical="center" wrapText="1"/>
    </xf>
    <xf numFmtId="41" fontId="18" fillId="6" borderId="2" xfId="708" applyNumberFormat="1" applyFont="1" applyFill="1" applyBorder="1" applyAlignment="1">
      <alignment horizontal="right" vertical="center" wrapText="1"/>
    </xf>
    <xf numFmtId="41" fontId="17" fillId="0" borderId="2" xfId="4" applyNumberFormat="1" applyFont="1" applyFill="1" applyBorder="1" applyAlignment="1">
      <alignment horizontal="right" vertical="center" wrapText="1"/>
    </xf>
    <xf numFmtId="179" fontId="18" fillId="0" borderId="6" xfId="708" applyNumberFormat="1" applyFont="1" applyFill="1" applyBorder="1" applyAlignment="1">
      <alignment vertical="center" wrapText="1"/>
    </xf>
    <xf numFmtId="179" fontId="18" fillId="0" borderId="28" xfId="708" applyNumberFormat="1" applyFont="1" applyFill="1" applyBorder="1" applyAlignment="1">
      <alignment vertical="center" wrapText="1"/>
    </xf>
    <xf numFmtId="179" fontId="18" fillId="0" borderId="23" xfId="708" applyNumberFormat="1" applyFont="1" applyFill="1" applyBorder="1" applyAlignment="1">
      <alignment vertical="center" wrapText="1"/>
    </xf>
    <xf numFmtId="179" fontId="18" fillId="0" borderId="2" xfId="708" applyNumberFormat="1" applyFont="1" applyFill="1" applyBorder="1" applyAlignment="1">
      <alignment vertical="center" wrapText="1"/>
    </xf>
    <xf numFmtId="41" fontId="18" fillId="0" borderId="2" xfId="708" applyNumberFormat="1" applyFont="1" applyFill="1" applyBorder="1" applyAlignment="1">
      <alignment vertical="center" wrapText="1"/>
    </xf>
    <xf numFmtId="179" fontId="18" fillId="7" borderId="6" xfId="708" applyNumberFormat="1" applyFont="1" applyFill="1" applyBorder="1" applyAlignment="1">
      <alignment vertical="center" wrapText="1"/>
    </xf>
    <xf numFmtId="179" fontId="18" fillId="7" borderId="28" xfId="708" applyNumberFormat="1" applyFont="1" applyFill="1" applyBorder="1" applyAlignment="1">
      <alignment vertical="center" wrapText="1"/>
    </xf>
    <xf numFmtId="179" fontId="18" fillId="7" borderId="23" xfId="708" applyNumberFormat="1" applyFont="1" applyFill="1" applyBorder="1" applyAlignment="1">
      <alignment vertical="center" wrapText="1"/>
    </xf>
    <xf numFmtId="179" fontId="18" fillId="7" borderId="2" xfId="708" applyNumberFormat="1" applyFont="1" applyFill="1" applyBorder="1" applyAlignment="1">
      <alignment vertical="center" wrapText="1"/>
    </xf>
    <xf numFmtId="3" fontId="18" fillId="0" borderId="6" xfId="4" applyNumberFormat="1" applyFont="1" applyFill="1" applyBorder="1" applyAlignment="1">
      <alignment horizontal="right" vertical="center" wrapText="1"/>
    </xf>
    <xf numFmtId="3" fontId="18" fillId="0" borderId="28" xfId="4" applyNumberFormat="1" applyFont="1" applyFill="1" applyBorder="1" applyAlignment="1">
      <alignment horizontal="right" vertical="center" wrapText="1"/>
    </xf>
    <xf numFmtId="3" fontId="18" fillId="0" borderId="23" xfId="4" applyNumberFormat="1" applyFont="1" applyFill="1" applyBorder="1" applyAlignment="1">
      <alignment horizontal="right" vertical="center" wrapText="1"/>
    </xf>
    <xf numFmtId="3" fontId="17" fillId="0" borderId="6" xfId="4" applyNumberFormat="1" applyFont="1" applyFill="1" applyBorder="1" applyAlignment="1">
      <alignment horizontal="right" vertical="center" wrapText="1"/>
    </xf>
    <xf numFmtId="3" fontId="17" fillId="0" borderId="28" xfId="4" applyNumberFormat="1" applyFont="1" applyFill="1" applyBorder="1" applyAlignment="1">
      <alignment horizontal="right" vertical="center" wrapText="1"/>
    </xf>
    <xf numFmtId="3" fontId="17" fillId="0" borderId="23" xfId="4" applyNumberFormat="1" applyFont="1" applyFill="1" applyBorder="1" applyAlignment="1">
      <alignment horizontal="right" vertical="center" wrapText="1"/>
    </xf>
    <xf numFmtId="3" fontId="18" fillId="0" borderId="2" xfId="4" applyNumberFormat="1" applyFont="1" applyFill="1" applyBorder="1" applyAlignment="1">
      <alignment horizontal="right" vertical="center" wrapText="1"/>
    </xf>
    <xf numFmtId="41" fontId="17" fillId="0" borderId="6" xfId="4" applyFont="1" applyFill="1" applyBorder="1" applyAlignment="1">
      <alignment horizontal="center" vertical="center" wrapText="1"/>
    </xf>
    <xf numFmtId="41" fontId="17" fillId="0" borderId="28" xfId="4" applyFont="1" applyFill="1" applyBorder="1">
      <alignment vertical="center"/>
    </xf>
    <xf numFmtId="41" fontId="17" fillId="0" borderId="23" xfId="4" applyFont="1" applyFill="1" applyBorder="1" applyAlignment="1">
      <alignment horizontal="center" vertical="center"/>
    </xf>
    <xf numFmtId="41" fontId="17" fillId="0" borderId="2" xfId="4" applyFont="1" applyFill="1" applyBorder="1" applyAlignment="1">
      <alignment horizontal="center" vertical="center"/>
    </xf>
    <xf numFmtId="3" fontId="18" fillId="0" borderId="6" xfId="4" applyNumberFormat="1" applyFont="1" applyFill="1" applyBorder="1" applyAlignment="1">
      <alignment horizontal="right" vertical="center"/>
    </xf>
    <xf numFmtId="3" fontId="18" fillId="0" borderId="28" xfId="4" applyNumberFormat="1" applyFont="1" applyFill="1" applyBorder="1" applyAlignment="1">
      <alignment horizontal="right" vertical="center"/>
    </xf>
    <xf numFmtId="3" fontId="18" fillId="0" borderId="23" xfId="4" applyNumberFormat="1" applyFont="1" applyFill="1" applyBorder="1" applyAlignment="1">
      <alignment horizontal="right" vertical="center"/>
    </xf>
    <xf numFmtId="3" fontId="18" fillId="6" borderId="6" xfId="4" applyNumberFormat="1" applyFont="1" applyFill="1" applyBorder="1" applyAlignment="1">
      <alignment horizontal="right" vertical="center"/>
    </xf>
    <xf numFmtId="3" fontId="18" fillId="6" borderId="28" xfId="4" applyNumberFormat="1" applyFont="1" applyFill="1" applyBorder="1" applyAlignment="1">
      <alignment horizontal="right" vertical="center"/>
    </xf>
    <xf numFmtId="3" fontId="18" fillId="6" borderId="23" xfId="4" applyNumberFormat="1" applyFont="1" applyFill="1" applyBorder="1" applyAlignment="1">
      <alignment horizontal="right" vertical="center"/>
    </xf>
    <xf numFmtId="3" fontId="18" fillId="6" borderId="2" xfId="4" applyNumberFormat="1" applyFont="1" applyFill="1" applyBorder="1" applyAlignment="1">
      <alignment horizontal="right" vertical="center"/>
    </xf>
    <xf numFmtId="3" fontId="17" fillId="0" borderId="6" xfId="4" applyNumberFormat="1" applyFont="1" applyFill="1" applyBorder="1" applyAlignment="1">
      <alignment horizontal="right" vertical="center"/>
    </xf>
    <xf numFmtId="3" fontId="17" fillId="0" borderId="28" xfId="4" applyNumberFormat="1" applyFont="1" applyFill="1" applyBorder="1" applyAlignment="1">
      <alignment horizontal="right" vertical="center"/>
    </xf>
    <xf numFmtId="3" fontId="17" fillId="0" borderId="23" xfId="4" applyNumberFormat="1" applyFont="1" applyFill="1" applyBorder="1" applyAlignment="1">
      <alignment horizontal="right" vertical="center"/>
    </xf>
    <xf numFmtId="3" fontId="17" fillId="0" borderId="2" xfId="4" applyNumberFormat="1" applyFont="1" applyFill="1" applyBorder="1" applyAlignment="1">
      <alignment horizontal="right" vertical="center"/>
    </xf>
    <xf numFmtId="3" fontId="18" fillId="7" borderId="6" xfId="4" applyNumberFormat="1" applyFont="1" applyFill="1" applyBorder="1" applyAlignment="1">
      <alignment horizontal="right" vertical="center"/>
    </xf>
    <xf numFmtId="3" fontId="18" fillId="7" borderId="28" xfId="4" applyNumberFormat="1" applyFont="1" applyFill="1" applyBorder="1" applyAlignment="1">
      <alignment horizontal="right" vertical="center"/>
    </xf>
    <xf numFmtId="3" fontId="18" fillId="7" borderId="23" xfId="4" applyNumberFormat="1" applyFont="1" applyFill="1" applyBorder="1" applyAlignment="1">
      <alignment horizontal="right" vertical="center"/>
    </xf>
    <xf numFmtId="3" fontId="18" fillId="7" borderId="2" xfId="4" applyNumberFormat="1" applyFont="1" applyFill="1" applyBorder="1" applyAlignment="1">
      <alignment horizontal="right" vertical="center"/>
    </xf>
    <xf numFmtId="3" fontId="18" fillId="0" borderId="28" xfId="273" applyNumberFormat="1" applyFont="1" applyFill="1" applyBorder="1" applyAlignment="1">
      <alignment horizontal="right" vertical="center" wrapText="1"/>
    </xf>
    <xf numFmtId="176" fontId="18" fillId="0" borderId="23" xfId="709" applyNumberFormat="1" applyFont="1" applyFill="1" applyBorder="1" applyAlignment="1">
      <alignment horizontal="right" vertical="center" wrapText="1"/>
    </xf>
    <xf numFmtId="3" fontId="18" fillId="0" borderId="2" xfId="273" applyNumberFormat="1" applyFont="1" applyFill="1" applyBorder="1" applyAlignment="1">
      <alignment horizontal="right" vertical="center" wrapText="1"/>
    </xf>
    <xf numFmtId="0" fontId="17" fillId="0" borderId="2" xfId="51" applyFont="1" applyFill="1" applyBorder="1" applyAlignment="1">
      <alignment horizontal="center" vertical="center" wrapText="1"/>
    </xf>
    <xf numFmtId="41" fontId="18" fillId="0" borderId="28" xfId="255" applyFont="1" applyFill="1" applyBorder="1" applyAlignment="1">
      <alignment horizontal="right" vertical="center" wrapText="1"/>
    </xf>
    <xf numFmtId="41" fontId="18" fillId="0" borderId="2" xfId="255" applyFont="1" applyFill="1" applyBorder="1" applyAlignment="1">
      <alignment horizontal="right" vertical="center" wrapText="1"/>
    </xf>
    <xf numFmtId="0" fontId="18" fillId="0" borderId="2" xfId="255" applyNumberFormat="1" applyFont="1" applyFill="1" applyBorder="1" applyAlignment="1">
      <alignment horizontal="right" vertical="center" wrapText="1"/>
    </xf>
    <xf numFmtId="176" fontId="18" fillId="0" borderId="28" xfId="709" applyNumberFormat="1" applyFont="1" applyFill="1" applyBorder="1" applyAlignment="1">
      <alignment horizontal="right" vertical="center" wrapText="1"/>
    </xf>
    <xf numFmtId="3" fontId="18" fillId="0" borderId="28" xfId="41" applyNumberFormat="1" applyFont="1" applyFill="1" applyBorder="1" applyAlignment="1">
      <alignment horizontal="right" vertical="center" wrapText="1"/>
    </xf>
    <xf numFmtId="3" fontId="18" fillId="0" borderId="23" xfId="41" applyNumberFormat="1" applyFont="1" applyFill="1" applyBorder="1" applyAlignment="1">
      <alignment horizontal="right" vertical="center" wrapText="1"/>
    </xf>
    <xf numFmtId="0" fontId="18" fillId="0" borderId="2" xfId="4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3" fontId="19" fillId="0" borderId="30" xfId="0" applyNumberFormat="1" applyFont="1" applyBorder="1" applyAlignment="1">
      <alignment horizontal="right" vertical="center" wrapText="1"/>
    </xf>
    <xf numFmtId="3" fontId="20" fillId="0" borderId="24" xfId="0" applyNumberFormat="1" applyFont="1" applyFill="1" applyBorder="1">
      <alignment vertical="center"/>
    </xf>
    <xf numFmtId="0" fontId="19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 wrapText="1"/>
    </xf>
    <xf numFmtId="3" fontId="19" fillId="0" borderId="31" xfId="0" applyNumberFormat="1" applyFont="1" applyBorder="1" applyAlignment="1">
      <alignment horizontal="right" vertical="center" wrapText="1"/>
    </xf>
    <xf numFmtId="3" fontId="20" fillId="0" borderId="25" xfId="0" applyNumberFormat="1" applyFont="1" applyFill="1" applyBorder="1">
      <alignment vertical="center"/>
    </xf>
    <xf numFmtId="3" fontId="19" fillId="0" borderId="21" xfId="0" applyNumberFormat="1" applyFont="1" applyBorder="1" applyAlignment="1">
      <alignment horizontal="right" vertical="center" wrapText="1"/>
    </xf>
    <xf numFmtId="3" fontId="21" fillId="0" borderId="31" xfId="0" applyNumberFormat="1" applyFont="1" applyBorder="1" applyAlignment="1">
      <alignment horizontal="right" vertical="center" wrapText="1"/>
    </xf>
    <xf numFmtId="0" fontId="21" fillId="0" borderId="21" xfId="0" applyFont="1" applyBorder="1" applyAlignment="1">
      <alignment horizontal="right" vertical="center" wrapText="1"/>
    </xf>
    <xf numFmtId="41" fontId="18" fillId="0" borderId="6" xfId="4" applyFont="1" applyFill="1" applyBorder="1" applyAlignment="1">
      <alignment horizontal="right" vertical="center" wrapText="1"/>
    </xf>
    <xf numFmtId="41" fontId="17" fillId="0" borderId="6" xfId="4" applyFont="1" applyFill="1" applyBorder="1" applyAlignment="1">
      <alignment horizontal="right" vertical="center" wrapText="1"/>
    </xf>
    <xf numFmtId="41" fontId="17" fillId="0" borderId="23" xfId="4" applyFont="1" applyFill="1" applyBorder="1">
      <alignment vertical="center"/>
    </xf>
    <xf numFmtId="41" fontId="17" fillId="0" borderId="2" xfId="4" applyFont="1" applyFill="1" applyBorder="1">
      <alignment vertical="center"/>
    </xf>
    <xf numFmtId="41" fontId="18" fillId="0" borderId="28" xfId="4" applyFont="1" applyFill="1" applyBorder="1" applyAlignment="1">
      <alignment horizontal="right" vertical="center"/>
    </xf>
    <xf numFmtId="41" fontId="18" fillId="0" borderId="23" xfId="4" applyFont="1" applyFill="1" applyBorder="1" applyAlignment="1">
      <alignment horizontal="right" vertical="center"/>
    </xf>
    <xf numFmtId="41" fontId="18" fillId="0" borderId="2" xfId="4" applyFont="1" applyFill="1" applyBorder="1" applyAlignment="1">
      <alignment horizontal="right" vertical="center"/>
    </xf>
    <xf numFmtId="41" fontId="18" fillId="7" borderId="6" xfId="4" applyFont="1" applyFill="1" applyBorder="1" applyAlignment="1">
      <alignment horizontal="right" vertical="center" wrapText="1"/>
    </xf>
    <xf numFmtId="41" fontId="18" fillId="7" borderId="28" xfId="4" applyFont="1" applyFill="1" applyBorder="1" applyAlignment="1">
      <alignment horizontal="right" vertical="center" wrapText="1"/>
    </xf>
    <xf numFmtId="41" fontId="18" fillId="7" borderId="23" xfId="4" applyFont="1" applyFill="1" applyBorder="1" applyAlignment="1">
      <alignment horizontal="right" vertical="center" wrapText="1"/>
    </xf>
    <xf numFmtId="41" fontId="18" fillId="7" borderId="2" xfId="4" applyFont="1" applyFill="1" applyBorder="1" applyAlignment="1">
      <alignment horizontal="right" vertical="center" wrapText="1"/>
    </xf>
    <xf numFmtId="3" fontId="17" fillId="0" borderId="6" xfId="41" applyNumberFormat="1" applyFont="1" applyFill="1" applyBorder="1" applyAlignment="1">
      <alignment horizontal="right" vertical="center" wrapText="1"/>
    </xf>
    <xf numFmtId="3" fontId="17" fillId="0" borderId="28" xfId="41" applyNumberFormat="1" applyFont="1" applyFill="1" applyBorder="1" applyAlignment="1">
      <alignment horizontal="right" vertical="center" wrapText="1"/>
    </xf>
    <xf numFmtId="176" fontId="18" fillId="0" borderId="6" xfId="710" applyNumberFormat="1" applyFont="1" applyFill="1" applyBorder="1" applyAlignment="1">
      <alignment horizontal="right" vertical="center" wrapText="1"/>
    </xf>
    <xf numFmtId="176" fontId="18" fillId="0" borderId="28" xfId="41" applyNumberFormat="1" applyFont="1" applyFill="1" applyBorder="1" applyAlignment="1">
      <alignment horizontal="right" vertical="center" wrapText="1"/>
    </xf>
    <xf numFmtId="176" fontId="18" fillId="0" borderId="23" xfId="710" applyNumberFormat="1" applyFont="1" applyFill="1" applyBorder="1" applyAlignment="1">
      <alignment horizontal="right" vertical="center" wrapText="1"/>
    </xf>
    <xf numFmtId="41" fontId="18" fillId="0" borderId="2" xfId="4" applyFont="1" applyFill="1" applyBorder="1">
      <alignment vertical="center"/>
    </xf>
    <xf numFmtId="176" fontId="18" fillId="0" borderId="28" xfId="710" applyNumberFormat="1" applyFont="1" applyFill="1" applyBorder="1" applyAlignment="1">
      <alignment horizontal="right" vertical="center" wrapText="1"/>
    </xf>
    <xf numFmtId="176" fontId="18" fillId="0" borderId="2" xfId="710" applyNumberFormat="1" applyFont="1" applyFill="1" applyBorder="1" applyAlignment="1">
      <alignment horizontal="right" vertical="center" wrapText="1"/>
    </xf>
    <xf numFmtId="41" fontId="18" fillId="0" borderId="2" xfId="710" applyNumberFormat="1" applyFont="1" applyFill="1" applyBorder="1" applyAlignment="1">
      <alignment horizontal="right" vertical="center" wrapText="1"/>
    </xf>
    <xf numFmtId="41" fontId="17" fillId="0" borderId="2" xfId="4" applyNumberFormat="1" applyFont="1" applyFill="1" applyBorder="1">
      <alignment vertical="center"/>
    </xf>
    <xf numFmtId="176" fontId="18" fillId="7" borderId="6" xfId="710" applyNumberFormat="1" applyFont="1" applyFill="1" applyBorder="1" applyAlignment="1">
      <alignment horizontal="right" vertical="center" wrapText="1"/>
    </xf>
    <xf numFmtId="176" fontId="18" fillId="7" borderId="28" xfId="710" applyNumberFormat="1" applyFont="1" applyFill="1" applyBorder="1" applyAlignment="1">
      <alignment horizontal="right" vertical="center" wrapText="1"/>
    </xf>
    <xf numFmtId="176" fontId="18" fillId="7" borderId="23" xfId="710" applyNumberFormat="1" applyFont="1" applyFill="1" applyBorder="1" applyAlignment="1">
      <alignment horizontal="right" vertical="center" wrapText="1"/>
    </xf>
    <xf numFmtId="176" fontId="18" fillId="7" borderId="2" xfId="710" applyNumberFormat="1" applyFont="1" applyFill="1" applyBorder="1" applyAlignment="1">
      <alignment horizontal="right" vertical="center" wrapText="1"/>
    </xf>
    <xf numFmtId="41" fontId="18" fillId="0" borderId="6" xfId="711" applyNumberFormat="1" applyFont="1" applyFill="1" applyBorder="1" applyAlignment="1">
      <alignment horizontal="right" vertical="center" shrinkToFit="1"/>
    </xf>
    <xf numFmtId="41" fontId="18" fillId="0" borderId="28" xfId="42" applyNumberFormat="1" applyFont="1" applyFill="1" applyBorder="1" applyAlignment="1">
      <alignment horizontal="right" vertical="center" shrinkToFit="1"/>
    </xf>
    <xf numFmtId="41" fontId="18" fillId="0" borderId="23" xfId="40" applyNumberFormat="1" applyFont="1" applyFill="1" applyBorder="1" applyAlignment="1">
      <alignment horizontal="right" vertical="center" shrinkToFit="1"/>
    </xf>
    <xf numFmtId="41" fontId="18" fillId="0" borderId="2" xfId="43" applyNumberFormat="1" applyFont="1" applyFill="1" applyBorder="1" applyAlignment="1">
      <alignment horizontal="right" vertical="center" shrinkToFit="1"/>
    </xf>
    <xf numFmtId="41" fontId="18" fillId="6" borderId="6" xfId="711" applyNumberFormat="1" applyFont="1" applyFill="1" applyBorder="1" applyAlignment="1">
      <alignment horizontal="right" vertical="center" shrinkToFit="1"/>
    </xf>
    <xf numFmtId="41" fontId="18" fillId="6" borderId="28" xfId="711" applyNumberFormat="1" applyFont="1" applyFill="1" applyBorder="1" applyAlignment="1">
      <alignment horizontal="right" vertical="center" shrinkToFit="1"/>
    </xf>
    <xf numFmtId="41" fontId="18" fillId="6" borderId="23" xfId="711" applyNumberFormat="1" applyFont="1" applyFill="1" applyBorder="1" applyAlignment="1">
      <alignment horizontal="right" vertical="center" shrinkToFit="1"/>
    </xf>
    <xf numFmtId="41" fontId="18" fillId="6" borderId="2" xfId="711" applyNumberFormat="1" applyFont="1" applyFill="1" applyBorder="1" applyAlignment="1">
      <alignment horizontal="right" vertical="center" shrinkToFit="1"/>
    </xf>
    <xf numFmtId="41" fontId="17" fillId="0" borderId="6" xfId="711" applyNumberFormat="1" applyFont="1" applyFill="1" applyBorder="1" applyAlignment="1">
      <alignment horizontal="right" vertical="center" shrinkToFit="1"/>
    </xf>
    <xf numFmtId="41" fontId="17" fillId="0" borderId="28" xfId="42" applyNumberFormat="1" applyFont="1" applyFill="1" applyBorder="1" applyAlignment="1">
      <alignment horizontal="right" vertical="center" shrinkToFit="1"/>
    </xf>
    <xf numFmtId="41" fontId="17" fillId="0" borderId="23" xfId="40" applyNumberFormat="1" applyFont="1" applyFill="1" applyBorder="1" applyAlignment="1">
      <alignment horizontal="right" vertical="center" shrinkToFit="1"/>
    </xf>
    <xf numFmtId="41" fontId="17" fillId="0" borderId="2" xfId="43" applyNumberFormat="1" applyFont="1" applyFill="1" applyBorder="1" applyAlignment="1">
      <alignment horizontal="right" vertical="center" shrinkToFit="1"/>
    </xf>
    <xf numFmtId="0" fontId="17" fillId="0" borderId="2" xfId="42" applyFont="1" applyFill="1" applyBorder="1" applyAlignment="1">
      <alignment horizontal="center" vertical="center" shrinkToFit="1"/>
    </xf>
    <xf numFmtId="41" fontId="17" fillId="0" borderId="6" xfId="711" applyNumberFormat="1" applyFont="1" applyFill="1" applyBorder="1" applyAlignment="1">
      <alignment vertical="center" shrinkToFit="1"/>
    </xf>
    <xf numFmtId="41" fontId="17" fillId="0" borderId="28" xfId="42" applyNumberFormat="1" applyFont="1" applyFill="1" applyBorder="1" applyAlignment="1">
      <alignment vertical="center" shrinkToFit="1"/>
    </xf>
    <xf numFmtId="41" fontId="17" fillId="0" borderId="23" xfId="40" applyNumberFormat="1" applyFont="1" applyFill="1" applyBorder="1" applyAlignment="1">
      <alignment vertical="center" shrinkToFit="1"/>
    </xf>
    <xf numFmtId="41" fontId="17" fillId="0" borderId="2" xfId="43" applyNumberFormat="1" applyFont="1" applyFill="1" applyBorder="1" applyAlignment="1">
      <alignment vertical="center" shrinkToFit="1"/>
    </xf>
    <xf numFmtId="3" fontId="18" fillId="0" borderId="2" xfId="43" applyNumberFormat="1" applyFont="1" applyFill="1" applyBorder="1" applyAlignment="1">
      <alignment horizontal="right" vertical="center" shrinkToFit="1"/>
    </xf>
    <xf numFmtId="41" fontId="18" fillId="7" borderId="6" xfId="711" applyNumberFormat="1" applyFont="1" applyFill="1" applyBorder="1" applyAlignment="1">
      <alignment horizontal="right" vertical="center" shrinkToFit="1"/>
    </xf>
    <xf numFmtId="41" fontId="18" fillId="7" borderId="28" xfId="711" applyNumberFormat="1" applyFont="1" applyFill="1" applyBorder="1" applyAlignment="1">
      <alignment horizontal="right" vertical="center" shrinkToFit="1"/>
    </xf>
    <xf numFmtId="41" fontId="18" fillId="7" borderId="23" xfId="711" applyNumberFormat="1" applyFont="1" applyFill="1" applyBorder="1" applyAlignment="1">
      <alignment horizontal="right" vertical="center" shrinkToFit="1"/>
    </xf>
    <xf numFmtId="41" fontId="18" fillId="7" borderId="2" xfId="711" applyNumberFormat="1" applyFont="1" applyFill="1" applyBorder="1" applyAlignment="1">
      <alignment horizontal="right" vertical="center" shrinkToFit="1"/>
    </xf>
    <xf numFmtId="3" fontId="18" fillId="0" borderId="6" xfId="41" applyNumberFormat="1" applyFont="1" applyFill="1" applyBorder="1" applyAlignment="1">
      <alignment horizontal="right" vertical="center" wrapText="1"/>
    </xf>
    <xf numFmtId="3" fontId="18" fillId="6" borderId="6" xfId="41" applyNumberFormat="1" applyFont="1" applyFill="1" applyBorder="1" applyAlignment="1">
      <alignment horizontal="right" vertical="center" wrapText="1"/>
    </xf>
    <xf numFmtId="3" fontId="18" fillId="6" borderId="28" xfId="41" applyNumberFormat="1" applyFont="1" applyFill="1" applyBorder="1" applyAlignment="1">
      <alignment horizontal="right" vertical="center" wrapText="1"/>
    </xf>
    <xf numFmtId="3" fontId="18" fillId="6" borderId="23" xfId="41" applyNumberFormat="1" applyFont="1" applyFill="1" applyBorder="1" applyAlignment="1">
      <alignment horizontal="right" vertical="center" wrapText="1"/>
    </xf>
    <xf numFmtId="41" fontId="18" fillId="6" borderId="2" xfId="41" applyNumberFormat="1" applyFont="1" applyFill="1" applyBorder="1" applyAlignment="1">
      <alignment horizontal="right" vertical="center" wrapText="1"/>
    </xf>
    <xf numFmtId="0" fontId="17" fillId="0" borderId="2" xfId="708" applyNumberFormat="1" applyFont="1" applyFill="1" applyBorder="1" applyAlignment="1">
      <alignment horizontal="center" vertical="center" shrinkToFit="1"/>
    </xf>
    <xf numFmtId="3" fontId="18" fillId="7" borderId="6" xfId="41" applyNumberFormat="1" applyFont="1" applyFill="1" applyBorder="1" applyAlignment="1">
      <alignment horizontal="right" vertical="center" wrapText="1"/>
    </xf>
    <xf numFmtId="3" fontId="18" fillId="7" borderId="28" xfId="41" applyNumberFormat="1" applyFont="1" applyFill="1" applyBorder="1" applyAlignment="1">
      <alignment horizontal="right" vertical="center" wrapText="1"/>
    </xf>
    <xf numFmtId="3" fontId="18" fillId="7" borderId="23" xfId="41" applyNumberFormat="1" applyFont="1" applyFill="1" applyBorder="1" applyAlignment="1">
      <alignment horizontal="right" vertical="center" wrapText="1"/>
    </xf>
    <xf numFmtId="3" fontId="18" fillId="7" borderId="2" xfId="41" applyNumberFormat="1" applyFont="1" applyFill="1" applyBorder="1" applyAlignment="1">
      <alignment horizontal="right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2" xfId="1" applyNumberFormat="1" applyFont="1" applyFill="1" applyBorder="1" applyAlignment="1">
      <alignment horizontal="center" vertical="center" wrapText="1"/>
    </xf>
    <xf numFmtId="0" fontId="17" fillId="5" borderId="2" xfId="100" applyNumberFormat="1" applyFont="1" applyFill="1" applyBorder="1" applyAlignment="1">
      <alignment horizontal="center" vertical="center" wrapText="1"/>
    </xf>
    <xf numFmtId="0" fontId="17" fillId="5" borderId="2" xfId="100" applyNumberFormat="1" applyFont="1" applyFill="1" applyBorder="1" applyAlignment="1">
      <alignment horizontal="center" vertical="center"/>
    </xf>
    <xf numFmtId="3" fontId="17" fillId="5" borderId="6" xfId="41" applyNumberFormat="1" applyFont="1" applyFill="1" applyBorder="1" applyAlignment="1">
      <alignment horizontal="right" vertical="center" wrapText="1"/>
    </xf>
    <xf numFmtId="3" fontId="17" fillId="5" borderId="28" xfId="41" applyNumberFormat="1" applyFont="1" applyFill="1" applyBorder="1" applyAlignment="1">
      <alignment horizontal="right" vertical="center" wrapText="1"/>
    </xf>
    <xf numFmtId="3" fontId="17" fillId="5" borderId="23" xfId="41" applyNumberFormat="1" applyFont="1" applyFill="1" applyBorder="1" applyAlignment="1">
      <alignment horizontal="right" vertical="center" wrapText="1"/>
    </xf>
    <xf numFmtId="3" fontId="17" fillId="5" borderId="2" xfId="41" applyNumberFormat="1" applyFont="1" applyFill="1" applyBorder="1" applyAlignment="1">
      <alignment horizontal="right" vertical="center" wrapText="1"/>
    </xf>
    <xf numFmtId="0" fontId="17" fillId="0" borderId="2" xfId="603" applyFont="1" applyFill="1" applyBorder="1" applyAlignment="1">
      <alignment horizontal="center" vertical="center" shrinkToFit="1"/>
    </xf>
    <xf numFmtId="0" fontId="17" fillId="0" borderId="2" xfId="359" applyFont="1" applyFill="1" applyBorder="1" applyAlignment="1">
      <alignment horizontal="center" vertical="center" shrinkToFit="1"/>
    </xf>
    <xf numFmtId="41" fontId="18" fillId="0" borderId="6" xfId="4" applyFont="1" applyFill="1" applyBorder="1" applyAlignment="1">
      <alignment horizontal="right" vertical="center" shrinkToFit="1"/>
    </xf>
    <xf numFmtId="41" fontId="18" fillId="0" borderId="28" xfId="4" applyFont="1" applyFill="1" applyBorder="1" applyAlignment="1">
      <alignment horizontal="right" vertical="center" shrinkToFit="1"/>
    </xf>
    <xf numFmtId="41" fontId="18" fillId="0" borderId="23" xfId="4" applyFont="1" applyFill="1" applyBorder="1" applyAlignment="1">
      <alignment horizontal="right" vertical="center" shrinkToFit="1"/>
    </xf>
    <xf numFmtId="41" fontId="18" fillId="0" borderId="2" xfId="4" applyFont="1" applyFill="1" applyBorder="1" applyAlignment="1">
      <alignment horizontal="right" vertical="center" shrinkToFit="1"/>
    </xf>
    <xf numFmtId="0" fontId="17" fillId="0" borderId="2" xfId="157" applyFont="1" applyFill="1" applyBorder="1" applyAlignment="1">
      <alignment horizontal="center" vertical="center" shrinkToFit="1"/>
    </xf>
    <xf numFmtId="41" fontId="17" fillId="0" borderId="6" xfId="4" applyFont="1" applyFill="1" applyBorder="1" applyAlignment="1">
      <alignment horizontal="center" vertical="center" shrinkToFit="1"/>
    </xf>
    <xf numFmtId="41" fontId="17" fillId="0" borderId="28" xfId="4" applyFont="1" applyFill="1" applyBorder="1" applyAlignment="1">
      <alignment horizontal="center" vertical="center" shrinkToFit="1"/>
    </xf>
    <xf numFmtId="41" fontId="17" fillId="0" borderId="23" xfId="4" applyFont="1" applyFill="1" applyBorder="1" applyAlignment="1">
      <alignment horizontal="center" vertical="center" shrinkToFit="1"/>
    </xf>
    <xf numFmtId="41" fontId="17" fillId="0" borderId="2" xfId="4" applyFont="1" applyFill="1" applyBorder="1" applyAlignment="1">
      <alignment horizontal="center" vertical="center" shrinkToFit="1"/>
    </xf>
    <xf numFmtId="0" fontId="17" fillId="0" borderId="2" xfId="362" applyFont="1" applyFill="1" applyBorder="1" applyAlignment="1">
      <alignment horizontal="center" vertical="center" shrinkToFit="1"/>
    </xf>
    <xf numFmtId="41" fontId="18" fillId="6" borderId="6" xfId="4" applyFont="1" applyFill="1" applyBorder="1" applyAlignment="1">
      <alignment horizontal="right" vertical="center" shrinkToFit="1"/>
    </xf>
    <xf numFmtId="41" fontId="18" fillId="6" borderId="28" xfId="4" applyFont="1" applyFill="1" applyBorder="1" applyAlignment="1">
      <alignment horizontal="right" vertical="center" shrinkToFit="1"/>
    </xf>
    <xf numFmtId="41" fontId="18" fillId="6" borderId="23" xfId="4" applyFont="1" applyFill="1" applyBorder="1" applyAlignment="1">
      <alignment horizontal="right" vertical="center" shrinkToFit="1"/>
    </xf>
    <xf numFmtId="41" fontId="17" fillId="0" borderId="6" xfId="4" applyFont="1" applyFill="1" applyBorder="1" applyAlignment="1">
      <alignment horizontal="right" vertical="center" shrinkToFit="1"/>
    </xf>
    <xf numFmtId="41" fontId="17" fillId="0" borderId="28" xfId="4" applyFont="1" applyFill="1" applyBorder="1" applyAlignment="1">
      <alignment horizontal="right" vertical="center" shrinkToFit="1"/>
    </xf>
    <xf numFmtId="41" fontId="17" fillId="0" borderId="23" xfId="4" applyFont="1" applyFill="1" applyBorder="1" applyAlignment="1">
      <alignment horizontal="right" vertical="center" shrinkToFit="1"/>
    </xf>
    <xf numFmtId="41" fontId="18" fillId="6" borderId="2" xfId="4" applyFont="1" applyFill="1" applyBorder="1" applyAlignment="1">
      <alignment horizontal="right" vertical="center" shrinkToFit="1"/>
    </xf>
    <xf numFmtId="41" fontId="17" fillId="0" borderId="2" xfId="4" applyFont="1" applyFill="1" applyBorder="1" applyAlignment="1">
      <alignment horizontal="right" vertical="center" shrinkToFit="1"/>
    </xf>
    <xf numFmtId="0" fontId="17" fillId="0" borderId="2" xfId="349" applyFont="1" applyFill="1" applyBorder="1" applyAlignment="1">
      <alignment horizontal="center" vertical="center" shrinkToFit="1"/>
    </xf>
    <xf numFmtId="41" fontId="18" fillId="7" borderId="6" xfId="4" applyFont="1" applyFill="1" applyBorder="1" applyAlignment="1">
      <alignment horizontal="right" vertical="center" shrinkToFit="1"/>
    </xf>
    <xf numFmtId="41" fontId="18" fillId="7" borderId="28" xfId="4" applyFont="1" applyFill="1" applyBorder="1" applyAlignment="1">
      <alignment horizontal="right" vertical="center" shrinkToFit="1"/>
    </xf>
    <xf numFmtId="41" fontId="18" fillId="7" borderId="23" xfId="4" applyFont="1" applyFill="1" applyBorder="1" applyAlignment="1">
      <alignment horizontal="right" vertical="center" shrinkToFit="1"/>
    </xf>
    <xf numFmtId="41" fontId="18" fillId="7" borderId="2" xfId="4" applyFont="1" applyFill="1" applyBorder="1" applyAlignment="1">
      <alignment horizontal="right" vertical="center" shrinkToFit="1"/>
    </xf>
    <xf numFmtId="176" fontId="18" fillId="0" borderId="6" xfId="100" applyNumberFormat="1" applyFont="1" applyFill="1" applyBorder="1" applyAlignment="1">
      <alignment horizontal="right" vertical="center" wrapText="1"/>
    </xf>
    <xf numFmtId="176" fontId="17" fillId="0" borderId="6" xfId="100" applyNumberFormat="1" applyFont="1" applyFill="1" applyBorder="1" applyAlignment="1">
      <alignment horizontal="right" vertical="center" wrapText="1"/>
    </xf>
    <xf numFmtId="0" fontId="17" fillId="0" borderId="5" xfId="603" applyFont="1" applyBorder="1" applyAlignment="1">
      <alignment horizontal="center" vertical="center" wrapText="1"/>
    </xf>
    <xf numFmtId="3" fontId="18" fillId="0" borderId="2" xfId="41" applyNumberFormat="1" applyFont="1" applyFill="1" applyBorder="1" applyAlignment="1">
      <alignment horizontal="right" vertical="center" wrapText="1"/>
    </xf>
    <xf numFmtId="0" fontId="17" fillId="0" borderId="2" xfId="45" applyFont="1" applyFill="1" applyBorder="1" applyAlignment="1">
      <alignment horizontal="center" vertical="center" wrapText="1"/>
    </xf>
    <xf numFmtId="176" fontId="18" fillId="0" borderId="28" xfId="45" applyNumberFormat="1" applyFont="1" applyFill="1" applyBorder="1" applyAlignment="1">
      <alignment horizontal="right" vertical="center" wrapText="1"/>
    </xf>
    <xf numFmtId="176" fontId="18" fillId="0" borderId="23" xfId="5" applyNumberFormat="1" applyFont="1" applyFill="1" applyBorder="1" applyAlignment="1">
      <alignment horizontal="right" vertical="center" wrapText="1"/>
    </xf>
    <xf numFmtId="0" fontId="18" fillId="0" borderId="2" xfId="41" applyFont="1" applyFill="1" applyBorder="1" applyAlignment="1">
      <alignment horizontal="right" vertical="center"/>
    </xf>
    <xf numFmtId="176" fontId="18" fillId="0" borderId="2" xfId="45" applyNumberFormat="1" applyFont="1" applyFill="1" applyBorder="1" applyAlignment="1">
      <alignment horizontal="right" vertical="center" wrapText="1"/>
    </xf>
    <xf numFmtId="41" fontId="18" fillId="0" borderId="2" xfId="45" applyNumberFormat="1" applyFont="1" applyFill="1" applyBorder="1" applyAlignment="1">
      <alignment horizontal="right" vertical="center" wrapText="1"/>
    </xf>
    <xf numFmtId="41" fontId="18" fillId="0" borderId="28" xfId="4" applyFont="1" applyFill="1" applyBorder="1">
      <alignment vertical="center"/>
    </xf>
    <xf numFmtId="41" fontId="18" fillId="0" borderId="23" xfId="4" applyFont="1" applyFill="1" applyBorder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3" fontId="17" fillId="0" borderId="2" xfId="41" applyNumberFormat="1" applyFont="1" applyFill="1" applyBorder="1" applyAlignment="1">
      <alignment horizontal="right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176" fontId="18" fillId="0" borderId="2" xfId="708" applyNumberFormat="1" applyFont="1" applyFill="1" applyBorder="1" applyAlignment="1">
      <alignment vertical="center" shrinkToFit="1"/>
    </xf>
    <xf numFmtId="176" fontId="18" fillId="0" borderId="2" xfId="41" applyNumberFormat="1" applyFont="1" applyFill="1" applyBorder="1" applyAlignment="1">
      <alignment vertical="center" shrinkToFit="1"/>
    </xf>
    <xf numFmtId="176" fontId="18" fillId="0" borderId="2" xfId="4" applyNumberFormat="1" applyFont="1" applyFill="1" applyBorder="1" applyAlignment="1">
      <alignment vertical="center" shrinkToFit="1"/>
    </xf>
    <xf numFmtId="176" fontId="17" fillId="0" borderId="2" xfId="4" applyNumberFormat="1" applyFont="1" applyFill="1" applyBorder="1" applyAlignment="1">
      <alignment vertical="center" shrinkToFit="1"/>
    </xf>
    <xf numFmtId="176" fontId="18" fillId="7" borderId="6" xfId="4" applyNumberFormat="1" applyFont="1" applyFill="1" applyBorder="1" applyAlignment="1">
      <alignment horizontal="right" vertical="center" shrinkToFit="1"/>
    </xf>
    <xf numFmtId="176" fontId="18" fillId="7" borderId="28" xfId="4" applyNumberFormat="1" applyFont="1" applyFill="1" applyBorder="1" applyAlignment="1">
      <alignment horizontal="right" vertical="center" shrinkToFit="1"/>
    </xf>
    <xf numFmtId="176" fontId="18" fillId="7" borderId="23" xfId="4" applyNumberFormat="1" applyFont="1" applyFill="1" applyBorder="1" applyAlignment="1">
      <alignment horizontal="right" vertical="center" shrinkToFit="1"/>
    </xf>
    <xf numFmtId="176" fontId="18" fillId="7" borderId="2" xfId="4" applyNumberFormat="1" applyFont="1" applyFill="1" applyBorder="1" applyAlignment="1">
      <alignment horizontal="right" vertical="center" shrinkToFit="1"/>
    </xf>
    <xf numFmtId="176" fontId="18" fillId="6" borderId="6" xfId="4" applyNumberFormat="1" applyFont="1" applyFill="1" applyBorder="1" applyAlignment="1">
      <alignment horizontal="right" vertical="center" shrinkToFit="1"/>
    </xf>
    <xf numFmtId="176" fontId="18" fillId="6" borderId="28" xfId="4" applyNumberFormat="1" applyFont="1" applyFill="1" applyBorder="1" applyAlignment="1">
      <alignment horizontal="right" vertical="center" shrinkToFit="1"/>
    </xf>
    <xf numFmtId="176" fontId="18" fillId="6" borderId="23" xfId="4" applyNumberFormat="1" applyFont="1" applyFill="1" applyBorder="1" applyAlignment="1">
      <alignment horizontal="right" vertical="center" shrinkToFit="1"/>
    </xf>
    <xf numFmtId="176" fontId="17" fillId="0" borderId="28" xfId="41" applyNumberFormat="1" applyFont="1" applyFill="1" applyBorder="1" applyAlignment="1">
      <alignment horizontal="right" vertical="center" wrapText="1"/>
    </xf>
    <xf numFmtId="176" fontId="17" fillId="0" borderId="23" xfId="4" applyNumberFormat="1" applyFont="1" applyFill="1" applyBorder="1" applyAlignment="1">
      <alignment horizontal="right" vertical="center" wrapText="1"/>
    </xf>
    <xf numFmtId="176" fontId="18" fillId="0" borderId="6" xfId="708" applyNumberFormat="1" applyFont="1" applyFill="1" applyBorder="1" applyAlignment="1">
      <alignment vertical="center" wrapText="1"/>
    </xf>
    <xf numFmtId="176" fontId="18" fillId="0" borderId="28" xfId="41" applyNumberFormat="1" applyFont="1" applyFill="1" applyBorder="1" applyAlignment="1">
      <alignment vertical="center" wrapText="1"/>
    </xf>
    <xf numFmtId="176" fontId="18" fillId="0" borderId="23" xfId="4" applyNumberFormat="1" applyFont="1" applyFill="1" applyBorder="1" applyAlignment="1">
      <alignment vertical="center" wrapText="1"/>
    </xf>
    <xf numFmtId="176" fontId="18" fillId="6" borderId="6" xfId="708" applyNumberFormat="1" applyFont="1" applyFill="1" applyBorder="1" applyAlignment="1">
      <alignment horizontal="right" vertical="center" wrapText="1"/>
    </xf>
    <xf numFmtId="176" fontId="18" fillId="6" borderId="28" xfId="708" applyNumberFormat="1" applyFont="1" applyFill="1" applyBorder="1" applyAlignment="1">
      <alignment horizontal="right" vertical="center" wrapText="1"/>
    </xf>
    <xf numFmtId="176" fontId="18" fillId="6" borderId="23" xfId="708" applyNumberFormat="1" applyFont="1" applyFill="1" applyBorder="1" applyAlignment="1">
      <alignment horizontal="right" vertical="center" wrapText="1"/>
    </xf>
    <xf numFmtId="176" fontId="17" fillId="0" borderId="6" xfId="708" applyNumberFormat="1" applyFont="1" applyFill="1" applyBorder="1" applyAlignment="1">
      <alignment vertical="center" wrapText="1"/>
    </xf>
    <xf numFmtId="176" fontId="17" fillId="0" borderId="28" xfId="41" applyNumberFormat="1" applyFont="1" applyFill="1" applyBorder="1" applyAlignment="1">
      <alignment vertical="center" wrapText="1"/>
    </xf>
    <xf numFmtId="176" fontId="17" fillId="0" borderId="23" xfId="4" applyNumberFormat="1" applyFont="1" applyFill="1" applyBorder="1" applyAlignment="1">
      <alignment vertical="center" wrapText="1"/>
    </xf>
    <xf numFmtId="176" fontId="18" fillId="9" borderId="28" xfId="41" applyNumberFormat="1" applyFont="1" applyFill="1" applyBorder="1" applyAlignment="1">
      <alignment vertical="center" wrapText="1"/>
    </xf>
    <xf numFmtId="176" fontId="18" fillId="9" borderId="23" xfId="4" applyNumberFormat="1" applyFont="1" applyFill="1" applyBorder="1" applyAlignment="1">
      <alignment vertical="center" wrapText="1"/>
    </xf>
    <xf numFmtId="176" fontId="18" fillId="9" borderId="2" xfId="41" applyNumberFormat="1" applyFont="1" applyFill="1" applyBorder="1" applyAlignment="1">
      <alignment horizontal="right" vertical="center" wrapText="1"/>
    </xf>
    <xf numFmtId="0" fontId="17" fillId="0" borderId="2" xfId="708" applyFont="1" applyFill="1" applyBorder="1" applyAlignment="1">
      <alignment horizontal="left" vertical="center" wrapText="1"/>
    </xf>
    <xf numFmtId="176" fontId="17" fillId="0" borderId="28" xfId="708" applyNumberFormat="1" applyFont="1" applyFill="1" applyBorder="1" applyAlignment="1">
      <alignment vertical="center" wrapText="1"/>
    </xf>
    <xf numFmtId="176" fontId="17" fillId="0" borderId="23" xfId="708" applyNumberFormat="1" applyFont="1" applyFill="1" applyBorder="1" applyAlignment="1">
      <alignment vertical="center" wrapText="1"/>
    </xf>
    <xf numFmtId="41" fontId="17" fillId="0" borderId="2" xfId="708" applyNumberFormat="1" applyFont="1" applyFill="1" applyBorder="1" applyAlignment="1">
      <alignment horizontal="right" vertical="center" wrapText="1"/>
    </xf>
    <xf numFmtId="0" fontId="17" fillId="0" borderId="2" xfId="41" applyFont="1" applyFill="1" applyBorder="1" applyAlignment="1">
      <alignment horizontal="left" vertical="center" wrapText="1"/>
    </xf>
    <xf numFmtId="176" fontId="18" fillId="6" borderId="6" xfId="708" applyNumberFormat="1" applyFont="1" applyFill="1" applyBorder="1" applyAlignment="1">
      <alignment vertical="center" wrapText="1"/>
    </xf>
    <xf numFmtId="176" fontId="18" fillId="6" borderId="28" xfId="708" applyNumberFormat="1" applyFont="1" applyFill="1" applyBorder="1" applyAlignment="1">
      <alignment vertical="center" wrapText="1"/>
    </xf>
    <xf numFmtId="176" fontId="18" fillId="6" borderId="23" xfId="708" applyNumberFormat="1" applyFont="1" applyFill="1" applyBorder="1" applyAlignment="1">
      <alignment vertical="center" wrapText="1"/>
    </xf>
    <xf numFmtId="0" fontId="17" fillId="0" borderId="2" xfId="708" applyFont="1" applyFill="1" applyBorder="1" applyAlignment="1">
      <alignment horizontal="center" vertical="center" wrapText="1"/>
    </xf>
    <xf numFmtId="176" fontId="17" fillId="0" borderId="28" xfId="708" applyNumberFormat="1" applyFont="1" applyFill="1" applyBorder="1" applyAlignment="1">
      <alignment horizontal="right" vertical="center" wrapText="1"/>
    </xf>
    <xf numFmtId="0" fontId="17" fillId="0" borderId="3" xfId="41" applyFont="1" applyFill="1" applyBorder="1" applyAlignment="1">
      <alignment horizontal="center" vertical="center" wrapText="1"/>
    </xf>
    <xf numFmtId="176" fontId="17" fillId="0" borderId="14" xfId="708" applyNumberFormat="1" applyFont="1" applyFill="1" applyBorder="1" applyAlignment="1">
      <alignment horizontal="right" vertical="center" wrapText="1"/>
    </xf>
    <xf numFmtId="176" fontId="17" fillId="0" borderId="32" xfId="708" applyNumberFormat="1" applyFont="1" applyFill="1" applyBorder="1" applyAlignment="1">
      <alignment horizontal="right" vertical="center" wrapText="1"/>
    </xf>
    <xf numFmtId="176" fontId="17" fillId="0" borderId="17" xfId="708" applyNumberFormat="1" applyFont="1" applyFill="1" applyBorder="1" applyAlignment="1">
      <alignment horizontal="right" vertical="center" wrapText="1"/>
    </xf>
    <xf numFmtId="41" fontId="17" fillId="0" borderId="3" xfId="708" applyNumberFormat="1" applyFont="1" applyFill="1" applyBorder="1" applyAlignment="1">
      <alignment horizontal="right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2" xfId="41" applyFont="1" applyFill="1" applyBorder="1" applyAlignment="1">
      <alignment horizontal="center" vertical="center" wrapText="1"/>
    </xf>
    <xf numFmtId="176" fontId="18" fillId="6" borderId="2" xfId="708" applyNumberFormat="1" applyFont="1" applyFill="1" applyBorder="1" applyAlignment="1">
      <alignment horizontal="right" vertical="center" wrapText="1"/>
    </xf>
    <xf numFmtId="41" fontId="17" fillId="8" borderId="12" xfId="3" applyFont="1" applyFill="1" applyBorder="1" applyAlignment="1">
      <alignment horizontal="center" vertical="center"/>
    </xf>
    <xf numFmtId="41" fontId="17" fillId="8" borderId="1" xfId="3" applyFont="1" applyFill="1" applyBorder="1" applyAlignment="1">
      <alignment horizontal="center" vertical="center"/>
    </xf>
    <xf numFmtId="41" fontId="18" fillId="8" borderId="16" xfId="3" applyFont="1" applyFill="1" applyBorder="1" applyAlignment="1">
      <alignment horizontal="right" vertical="center"/>
    </xf>
    <xf numFmtId="41" fontId="17" fillId="8" borderId="29" xfId="3" applyFont="1" applyFill="1" applyBorder="1" applyAlignment="1">
      <alignment horizontal="right" vertical="center"/>
    </xf>
    <xf numFmtId="41" fontId="17" fillId="8" borderId="19" xfId="3" applyFont="1" applyFill="1" applyBorder="1" applyAlignment="1">
      <alignment horizontal="right" vertical="center"/>
    </xf>
    <xf numFmtId="41" fontId="17" fillId="8" borderId="13" xfId="3" applyFont="1" applyFill="1" applyBorder="1" applyAlignment="1">
      <alignment horizontal="right" vertical="center"/>
    </xf>
    <xf numFmtId="41" fontId="17" fillId="8" borderId="7" xfId="3" applyFont="1" applyFill="1" applyBorder="1" applyAlignment="1">
      <alignment horizontal="center" vertical="center"/>
    </xf>
    <xf numFmtId="41" fontId="17" fillId="8" borderId="2" xfId="3" applyFont="1" applyFill="1" applyBorder="1" applyAlignment="1">
      <alignment horizontal="center" vertical="center"/>
    </xf>
    <xf numFmtId="41" fontId="18" fillId="8" borderId="6" xfId="3" applyFont="1" applyFill="1" applyBorder="1" applyAlignment="1">
      <alignment horizontal="right" vertical="center"/>
    </xf>
    <xf numFmtId="41" fontId="17" fillId="8" borderId="28" xfId="3" applyFont="1" applyFill="1" applyBorder="1" applyAlignment="1">
      <alignment horizontal="right" vertical="center"/>
    </xf>
    <xf numFmtId="41" fontId="17" fillId="8" borderId="23" xfId="3" applyFont="1" applyFill="1" applyBorder="1" applyAlignment="1">
      <alignment horizontal="right" vertical="center"/>
    </xf>
    <xf numFmtId="41" fontId="17" fillId="8" borderId="8" xfId="3" applyFont="1" applyFill="1" applyBorder="1" applyAlignment="1">
      <alignment horizontal="right" vertical="center"/>
    </xf>
    <xf numFmtId="41" fontId="17" fillId="8" borderId="28" xfId="3" applyFont="1" applyFill="1" applyBorder="1">
      <alignment vertical="center"/>
    </xf>
    <xf numFmtId="41" fontId="17" fillId="8" borderId="23" xfId="3" applyFont="1" applyFill="1" applyBorder="1">
      <alignment vertical="center"/>
    </xf>
    <xf numFmtId="41" fontId="17" fillId="8" borderId="8" xfId="3" applyFont="1" applyFill="1" applyBorder="1">
      <alignment vertical="center"/>
    </xf>
    <xf numFmtId="41" fontId="17" fillId="8" borderId="9" xfId="3" applyFont="1" applyFill="1" applyBorder="1" applyAlignment="1">
      <alignment horizontal="center" vertical="center"/>
    </xf>
    <xf numFmtId="41" fontId="17" fillId="8" borderId="10" xfId="3" applyFont="1" applyFill="1" applyBorder="1" applyAlignment="1">
      <alignment horizontal="center" vertical="center"/>
    </xf>
    <xf numFmtId="41" fontId="18" fillId="8" borderId="22" xfId="3" applyFont="1" applyFill="1" applyBorder="1" applyAlignment="1">
      <alignment horizontal="right" vertical="center"/>
    </xf>
    <xf numFmtId="41" fontId="17" fillId="8" borderId="33" xfId="3" applyFont="1" applyFill="1" applyBorder="1">
      <alignment vertical="center"/>
    </xf>
    <xf numFmtId="41" fontId="17" fillId="8" borderId="26" xfId="3" applyFont="1" applyFill="1" applyBorder="1">
      <alignment vertical="center"/>
    </xf>
    <xf numFmtId="41" fontId="17" fillId="8" borderId="11" xfId="3" applyFont="1" applyFill="1" applyBorder="1">
      <alignment vertical="center"/>
    </xf>
    <xf numFmtId="0" fontId="14" fillId="0" borderId="0" xfId="101" quotePrefix="1" applyFont="1" applyBorder="1" applyAlignment="1">
      <alignment horizontal="center" vertical="center"/>
    </xf>
    <xf numFmtId="0" fontId="11" fillId="2" borderId="3" xfId="71" applyFont="1" applyFill="1" applyBorder="1" applyAlignment="1">
      <alignment horizontal="center" vertical="center" wrapText="1"/>
    </xf>
    <xf numFmtId="0" fontId="11" fillId="2" borderId="4" xfId="71" applyFont="1" applyFill="1" applyBorder="1" applyAlignment="1">
      <alignment horizontal="center" vertical="center" wrapText="1"/>
    </xf>
    <xf numFmtId="0" fontId="11" fillId="2" borderId="1" xfId="7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1" fillId="2" borderId="2" xfId="101" applyFont="1" applyFill="1" applyBorder="1" applyAlignment="1">
      <alignment horizontal="center" vertical="center" wrapText="1"/>
    </xf>
    <xf numFmtId="0" fontId="11" fillId="10" borderId="2" xfId="101" applyFont="1" applyFill="1" applyBorder="1" applyAlignment="1">
      <alignment horizontal="center" vertical="center" wrapText="1"/>
    </xf>
    <xf numFmtId="0" fontId="11" fillId="10" borderId="3" xfId="10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/>
    </xf>
  </cellXfs>
  <cellStyles count="712">
    <cellStyle name="Comma" xfId="405"/>
    <cellStyle name="Comma [0]" xfId="406"/>
    <cellStyle name="Currency" xfId="403"/>
    <cellStyle name="Currency [0]" xfId="404"/>
    <cellStyle name="Normal" xfId="528"/>
    <cellStyle name="Percent" xfId="402"/>
    <cellStyle name="백분율 2" xfId="2"/>
    <cellStyle name="백분율 2 2" xfId="153"/>
    <cellStyle name="백분율 2 2 10" xfId="613"/>
    <cellStyle name="백분율 2 2 2" xfId="151"/>
    <cellStyle name="백분율 2 2 3" xfId="167"/>
    <cellStyle name="백분율 2 2 4" xfId="173"/>
    <cellStyle name="백분율 2 2 5" xfId="179"/>
    <cellStyle name="백분율 2 2 6" xfId="254"/>
    <cellStyle name="백분율 2 2 6 2" xfId="481"/>
    <cellStyle name="백분율 2 2 6 3" xfId="637"/>
    <cellStyle name="백분율 2 2 6 4" xfId="607"/>
    <cellStyle name="백분율 2 2 7" xfId="301"/>
    <cellStyle name="백분율 2 2 7 2" xfId="502"/>
    <cellStyle name="백분율 2 2 8" xfId="311"/>
    <cellStyle name="백분율 2 2 8 2" xfId="505"/>
    <cellStyle name="백분율 2 2 9" xfId="446"/>
    <cellStyle name="백분율 2 3" xfId="166"/>
    <cellStyle name="백분율 2 3 2" xfId="449"/>
    <cellStyle name="백분율 2 3 3" xfId="593"/>
    <cellStyle name="백분율 2 3 4" xfId="644"/>
    <cellStyle name="백분율 2 4" xfId="172"/>
    <cellStyle name="백분율 2 4 2" xfId="453"/>
    <cellStyle name="백분율 2 4 3" xfId="655"/>
    <cellStyle name="백분율 2 4 4" xfId="554"/>
    <cellStyle name="백분율 2 5" xfId="178"/>
    <cellStyle name="백분율 2 5 2" xfId="456"/>
    <cellStyle name="백분율 2 6" xfId="407"/>
    <cellStyle name="쉼표 [0] 10" xfId="4"/>
    <cellStyle name="쉼표 [0] 10 10" xfId="628"/>
    <cellStyle name="쉼표 [0] 10 2" xfId="255"/>
    <cellStyle name="쉼표 [0] 10 2 2" xfId="482"/>
    <cellStyle name="쉼표 [0] 10 3" xfId="409"/>
    <cellStyle name="쉼표 [0] 10 3 2" xfId="683"/>
    <cellStyle name="쉼표 [0] 10 3 3" xfId="597"/>
    <cellStyle name="쉼표 [0] 10 4" xfId="584"/>
    <cellStyle name="쉼표 [0] 11" xfId="5"/>
    <cellStyle name="쉼표 [0] 11 2" xfId="256"/>
    <cellStyle name="쉼표 [0] 11 2 2" xfId="483"/>
    <cellStyle name="쉼표 [0] 11 3" xfId="410"/>
    <cellStyle name="쉼표 [0] 11 3 2" xfId="684"/>
    <cellStyle name="쉼표 [0] 11 3 3" xfId="663"/>
    <cellStyle name="쉼표 [0] 11 4" xfId="578"/>
    <cellStyle name="쉼표 [0] 12" xfId="6"/>
    <cellStyle name="쉼표 [0] 12 2" xfId="257"/>
    <cellStyle name="쉼표 [0] 12 2 2" xfId="484"/>
    <cellStyle name="쉼표 [0] 12 3" xfId="411"/>
    <cellStyle name="쉼표 [0] 12 3 2" xfId="685"/>
    <cellStyle name="쉼표 [0] 12 3 3" xfId="658"/>
    <cellStyle name="쉼표 [0] 12 4" xfId="627"/>
    <cellStyle name="쉼표 [0] 13" xfId="7"/>
    <cellStyle name="쉼표 [0] 13 2" xfId="258"/>
    <cellStyle name="쉼표 [0] 13 2 2" xfId="485"/>
    <cellStyle name="쉼표 [0] 13 3" xfId="412"/>
    <cellStyle name="쉼표 [0] 13 3 2" xfId="686"/>
    <cellStyle name="쉼표 [0] 13 3 3" xfId="616"/>
    <cellStyle name="쉼표 [0] 13 4" xfId="563"/>
    <cellStyle name="쉼표 [0] 14" xfId="8"/>
    <cellStyle name="쉼표 [0] 14 2" xfId="259"/>
    <cellStyle name="쉼표 [0] 14 2 2" xfId="486"/>
    <cellStyle name="쉼표 [0] 14 3" xfId="413"/>
    <cellStyle name="쉼표 [0] 14 3 2" xfId="687"/>
    <cellStyle name="쉼표 [0] 14 3 3" xfId="565"/>
    <cellStyle name="쉼표 [0] 14 4" xfId="635"/>
    <cellStyle name="쉼표 [0] 147" xfId="377"/>
    <cellStyle name="쉼표 [0] 147 2" xfId="515"/>
    <cellStyle name="쉼표 [0] 148" xfId="378"/>
    <cellStyle name="쉼표 [0] 148 2" xfId="516"/>
    <cellStyle name="쉼표 [0] 15" xfId="9"/>
    <cellStyle name="쉼표 [0] 15 2" xfId="260"/>
    <cellStyle name="쉼표 [0] 15 2 2" xfId="487"/>
    <cellStyle name="쉼표 [0] 15 3" xfId="414"/>
    <cellStyle name="쉼표 [0] 15 3 2" xfId="688"/>
    <cellStyle name="쉼표 [0] 15 3 3" xfId="678"/>
    <cellStyle name="쉼표 [0] 15 4" xfId="629"/>
    <cellStyle name="쉼표 [0] 150" xfId="379"/>
    <cellStyle name="쉼표 [0] 150 2" xfId="517"/>
    <cellStyle name="쉼표 [0] 153" xfId="380"/>
    <cellStyle name="쉼표 [0] 153 2" xfId="518"/>
    <cellStyle name="쉼표 [0] 155" xfId="381"/>
    <cellStyle name="쉼표 [0] 155 2" xfId="519"/>
    <cellStyle name="쉼표 [0] 157" xfId="382"/>
    <cellStyle name="쉼표 [0] 157 2" xfId="520"/>
    <cellStyle name="쉼표 [0] 159" xfId="383"/>
    <cellStyle name="쉼표 [0] 159 2" xfId="521"/>
    <cellStyle name="쉼표 [0] 16" xfId="3"/>
    <cellStyle name="쉼표 [0] 16 2" xfId="707"/>
    <cellStyle name="쉼표 [0] 161" xfId="384"/>
    <cellStyle name="쉼표 [0] 161 2" xfId="522"/>
    <cellStyle name="쉼표 [0] 162" xfId="385"/>
    <cellStyle name="쉼표 [0] 162 2" xfId="523"/>
    <cellStyle name="쉼표 [0] 164" xfId="386"/>
    <cellStyle name="쉼표 [0] 164 2" xfId="524"/>
    <cellStyle name="쉼표 [0] 166" xfId="387"/>
    <cellStyle name="쉼표 [0] 166 2" xfId="525"/>
    <cellStyle name="쉼표 [0] 168" xfId="388"/>
    <cellStyle name="쉼표 [0] 168 2" xfId="526"/>
    <cellStyle name="쉼표 [0] 169" xfId="389"/>
    <cellStyle name="쉼표 [0] 169 2" xfId="527"/>
    <cellStyle name="쉼표 [0] 18" xfId="187"/>
    <cellStyle name="쉼표 [0] 18 2" xfId="460"/>
    <cellStyle name="쉼표 [0] 19" xfId="188"/>
    <cellStyle name="쉼표 [0] 19 2" xfId="461"/>
    <cellStyle name="쉼표 [0] 2" xfId="10"/>
    <cellStyle name="쉼표 [0] 2 10" xfId="103"/>
    <cellStyle name="쉼표 [0] 2 10 2" xfId="546"/>
    <cellStyle name="쉼표 [0] 2 10 3" xfId="531"/>
    <cellStyle name="쉼표 [0] 2 11" xfId="138"/>
    <cellStyle name="쉼표 [0] 2 11 2" xfId="608"/>
    <cellStyle name="쉼표 [0] 2 11 3" xfId="535"/>
    <cellStyle name="쉼표 [0] 2 12" xfId="158"/>
    <cellStyle name="쉼표 [0] 2 12 2" xfId="447"/>
    <cellStyle name="쉼표 [0] 2 12 3" xfId="558"/>
    <cellStyle name="쉼표 [0] 2 12 4" xfId="550"/>
    <cellStyle name="쉼표 [0] 2 13" xfId="168"/>
    <cellStyle name="쉼표 [0] 2 13 2" xfId="450"/>
    <cellStyle name="쉼표 [0] 2 14" xfId="174"/>
    <cellStyle name="쉼표 [0] 2 14 2" xfId="454"/>
    <cellStyle name="쉼표 [0] 2 15" xfId="180"/>
    <cellStyle name="쉼표 [0] 2 15 2" xfId="457"/>
    <cellStyle name="쉼표 [0] 2 16" xfId="415"/>
    <cellStyle name="쉼표 [0] 2 2" xfId="11"/>
    <cellStyle name="쉼표 [0] 2 2 2" xfId="110"/>
    <cellStyle name="쉼표 [0] 2 2 3" xfId="145"/>
    <cellStyle name="쉼표 [0] 2 2 4" xfId="416"/>
    <cellStyle name="쉼표 [0] 2 3" xfId="12"/>
    <cellStyle name="쉼표 [0] 2 3 2" xfId="116"/>
    <cellStyle name="쉼표 [0] 2 3 3" xfId="154"/>
    <cellStyle name="쉼표 [0] 2 3 4" xfId="417"/>
    <cellStyle name="쉼표 [0] 2 4" xfId="13"/>
    <cellStyle name="쉼표 [0] 2 4 2" xfId="418"/>
    <cellStyle name="쉼표 [0] 2 5" xfId="14"/>
    <cellStyle name="쉼표 [0] 2 5 2" xfId="419"/>
    <cellStyle name="쉼표 [0] 2 6" xfId="15"/>
    <cellStyle name="쉼표 [0] 2 6 2" xfId="420"/>
    <cellStyle name="쉼표 [0] 2 7" xfId="16"/>
    <cellStyle name="쉼표 [0] 2 7 2" xfId="421"/>
    <cellStyle name="쉼표 [0] 2 8" xfId="17"/>
    <cellStyle name="쉼표 [0] 2 8 2" xfId="422"/>
    <cellStyle name="쉼표 [0] 2 9" xfId="18"/>
    <cellStyle name="쉼표 [0] 2 9 2" xfId="423"/>
    <cellStyle name="쉼표 [0] 20" xfId="189"/>
    <cellStyle name="쉼표 [0] 20 2" xfId="462"/>
    <cellStyle name="쉼표 [0] 23" xfId="19"/>
    <cellStyle name="쉼표 [0] 23 2" xfId="265"/>
    <cellStyle name="쉼표 [0] 23 2 2" xfId="490"/>
    <cellStyle name="쉼표 [0] 23 3" xfId="424"/>
    <cellStyle name="쉼표 [0] 23 3 2" xfId="689"/>
    <cellStyle name="쉼표 [0] 23 3 3" xfId="539"/>
    <cellStyle name="쉼표 [0] 23 4" xfId="614"/>
    <cellStyle name="쉼표 [0] 24" xfId="192"/>
    <cellStyle name="쉼표 [0] 24 2" xfId="463"/>
    <cellStyle name="쉼표 [0] 25" xfId="193"/>
    <cellStyle name="쉼표 [0] 25 2" xfId="464"/>
    <cellStyle name="쉼표 [0] 26" xfId="171"/>
    <cellStyle name="쉼표 [0] 26 2" xfId="452"/>
    <cellStyle name="쉼표 [0] 27" xfId="194"/>
    <cellStyle name="쉼표 [0] 27 2" xfId="465"/>
    <cellStyle name="쉼표 [0] 28" xfId="195"/>
    <cellStyle name="쉼표 [0] 28 2" xfId="466"/>
    <cellStyle name="쉼표 [0] 29" xfId="196"/>
    <cellStyle name="쉼표 [0] 29 2" xfId="467"/>
    <cellStyle name="쉼표 [0] 3" xfId="20"/>
    <cellStyle name="쉼표 [0] 3 10" xfId="106"/>
    <cellStyle name="쉼표 [0] 3 10 2" xfId="267"/>
    <cellStyle name="쉼표 [0] 3 10 2 2" xfId="492"/>
    <cellStyle name="쉼표 [0] 3 10 3" xfId="289"/>
    <cellStyle name="쉼표 [0] 3 10 3 2" xfId="500"/>
    <cellStyle name="쉼표 [0] 3 10 4" xfId="303"/>
    <cellStyle name="쉼표 [0] 3 10 4 2" xfId="503"/>
    <cellStyle name="쉼표 [0] 3 10 5" xfId="662"/>
    <cellStyle name="쉼표 [0] 3 11" xfId="141"/>
    <cellStyle name="쉼표 [0] 3 11 2" xfId="611"/>
    <cellStyle name="쉼표 [0] 3 11 3" xfId="609"/>
    <cellStyle name="쉼표 [0] 3 12" xfId="266"/>
    <cellStyle name="쉼표 [0] 3 12 2" xfId="491"/>
    <cellStyle name="쉼표 [0] 3 12 3" xfId="575"/>
    <cellStyle name="쉼표 [0] 3 12 4" xfId="633"/>
    <cellStyle name="쉼표 [0] 3 13" xfId="290"/>
    <cellStyle name="쉼표 [0] 3 13 2" xfId="501"/>
    <cellStyle name="쉼표 [0] 3 14" xfId="304"/>
    <cellStyle name="쉼표 [0] 3 14 2" xfId="504"/>
    <cellStyle name="쉼표 [0] 3 15" xfId="425"/>
    <cellStyle name="쉼표 [0] 3 2" xfId="21"/>
    <cellStyle name="쉼표 [0] 3 2 2" xfId="108"/>
    <cellStyle name="쉼표 [0] 3 2 2 2" xfId="551"/>
    <cellStyle name="쉼표 [0] 3 2 2 3" xfId="570"/>
    <cellStyle name="쉼표 [0] 3 2 3" xfId="124"/>
    <cellStyle name="쉼표 [0] 3 2 4" xfId="143"/>
    <cellStyle name="쉼표 [0] 3 2 5" xfId="426"/>
    <cellStyle name="쉼표 [0] 3 2 6" xfId="630"/>
    <cellStyle name="쉼표 [0] 3 2 7" xfId="590"/>
    <cellStyle name="쉼표 [0] 3 3" xfId="22"/>
    <cellStyle name="쉼표 [0] 3 3 2" xfId="112"/>
    <cellStyle name="쉼표 [0] 3 3 2 2" xfId="654"/>
    <cellStyle name="쉼표 [0] 3 3 2 3" xfId="599"/>
    <cellStyle name="쉼표 [0] 3 3 3" xfId="147"/>
    <cellStyle name="쉼표 [0] 3 3 4" xfId="427"/>
    <cellStyle name="쉼표 [0] 3 3 5" xfId="591"/>
    <cellStyle name="쉼표 [0] 3 3 6" xfId="538"/>
    <cellStyle name="쉼표 [0] 3 4" xfId="23"/>
    <cellStyle name="쉼표 [0] 3 4 2" xfId="118"/>
    <cellStyle name="쉼표 [0] 3 4 2 2" xfId="634"/>
    <cellStyle name="쉼표 [0] 3 4 2 3" xfId="566"/>
    <cellStyle name="쉼표 [0] 3 4 3" xfId="155"/>
    <cellStyle name="쉼표 [0] 3 4 4" xfId="428"/>
    <cellStyle name="쉼표 [0] 3 4 5" xfId="666"/>
    <cellStyle name="쉼표 [0] 3 4 6" xfId="676"/>
    <cellStyle name="쉼표 [0] 3 5" xfId="24"/>
    <cellStyle name="쉼표 [0] 3 5 2" xfId="429"/>
    <cellStyle name="쉼표 [0] 3 5 2 2" xfId="690"/>
    <cellStyle name="쉼표 [0] 3 5 2 3" xfId="622"/>
    <cellStyle name="쉼표 [0] 3 5 3" xfId="595"/>
    <cellStyle name="쉼표 [0] 3 5 4" xfId="632"/>
    <cellStyle name="쉼표 [0] 3 6" xfId="25"/>
    <cellStyle name="쉼표 [0] 3 6 2" xfId="430"/>
    <cellStyle name="쉼표 [0] 3 6 2 2" xfId="691"/>
    <cellStyle name="쉼표 [0] 3 6 2 3" xfId="560"/>
    <cellStyle name="쉼표 [0] 3 6 3" xfId="660"/>
    <cellStyle name="쉼표 [0] 3 6 4" xfId="645"/>
    <cellStyle name="쉼표 [0] 3 7" xfId="26"/>
    <cellStyle name="쉼표 [0] 3 7 2" xfId="431"/>
    <cellStyle name="쉼표 [0] 3 7 2 2" xfId="692"/>
    <cellStyle name="쉼표 [0] 3 7 2 3" xfId="557"/>
    <cellStyle name="쉼표 [0] 3 7 3" xfId="529"/>
    <cellStyle name="쉼표 [0] 3 7 4" xfId="562"/>
    <cellStyle name="쉼표 [0] 3 8" xfId="27"/>
    <cellStyle name="쉼표 [0] 3 8 2" xfId="432"/>
    <cellStyle name="쉼표 [0] 3 8 2 2" xfId="693"/>
    <cellStyle name="쉼표 [0] 3 8 2 3" xfId="574"/>
    <cellStyle name="쉼표 [0] 3 8 3" xfId="648"/>
    <cellStyle name="쉼표 [0] 3 8 4" xfId="606"/>
    <cellStyle name="쉼표 [0] 3 9" xfId="28"/>
    <cellStyle name="쉼표 [0] 3 9 2" xfId="433"/>
    <cellStyle name="쉼표 [0] 3 9 2 2" xfId="694"/>
    <cellStyle name="쉼표 [0] 3 9 2 3" xfId="582"/>
    <cellStyle name="쉼표 [0] 3 9 3" xfId="669"/>
    <cellStyle name="쉼표 [0] 3 9 4" xfId="552"/>
    <cellStyle name="쉼표 [0] 30" xfId="197"/>
    <cellStyle name="쉼표 [0] 30 2" xfId="468"/>
    <cellStyle name="쉼표 [0] 33" xfId="201"/>
    <cellStyle name="쉼표 [0] 33 2" xfId="469"/>
    <cellStyle name="쉼표 [0] 36" xfId="205"/>
    <cellStyle name="쉼표 [0] 36 2" xfId="470"/>
    <cellStyle name="쉼표 [0] 4" xfId="29"/>
    <cellStyle name="쉼표 [0] 4 10" xfId="268"/>
    <cellStyle name="쉼표 [0] 4 10 2" xfId="269"/>
    <cellStyle name="쉼표 [0] 4 10 2 2" xfId="494"/>
    <cellStyle name="쉼표 [0] 4 10 3" xfId="281"/>
    <cellStyle name="쉼표 [0] 4 10 3 2" xfId="498"/>
    <cellStyle name="쉼표 [0] 4 10 4" xfId="264"/>
    <cellStyle name="쉼표 [0] 4 10 4 2" xfId="489"/>
    <cellStyle name="쉼표 [0] 4 10 5" xfId="493"/>
    <cellStyle name="쉼표 [0] 4 10 6" xfId="581"/>
    <cellStyle name="쉼표 [0] 4 11" xfId="282"/>
    <cellStyle name="쉼표 [0] 4 11 2" xfId="499"/>
    <cellStyle name="쉼표 [0] 4 11 3" xfId="543"/>
    <cellStyle name="쉼표 [0] 4 11 4" xfId="670"/>
    <cellStyle name="쉼표 [0] 4 12" xfId="263"/>
    <cellStyle name="쉼표 [0] 4 12 2" xfId="488"/>
    <cellStyle name="쉼표 [0] 4 12 3" xfId="537"/>
    <cellStyle name="쉼표 [0] 4 12 4" xfId="547"/>
    <cellStyle name="쉼표 [0] 4 13" xfId="434"/>
    <cellStyle name="쉼표 [0] 4 13 2" xfId="695"/>
    <cellStyle name="쉼표 [0] 4 13 3" xfId="639"/>
    <cellStyle name="쉼표 [0] 4 14" xfId="561"/>
    <cellStyle name="쉼표 [0] 4 15" xfId="651"/>
    <cellStyle name="쉼표 [0] 4 16" xfId="682"/>
    <cellStyle name="쉼표 [0] 4 17" xfId="620"/>
    <cellStyle name="쉼표 [0] 4 2" xfId="30"/>
    <cellStyle name="쉼표 [0] 4 2 2" xfId="435"/>
    <cellStyle name="쉼표 [0] 4 2 2 2" xfId="696"/>
    <cellStyle name="쉼표 [0] 4 2 2 3" xfId="542"/>
    <cellStyle name="쉼표 [0] 4 2 3" xfId="667"/>
    <cellStyle name="쉼표 [0] 4 2 4" xfId="583"/>
    <cellStyle name="쉼표 [0] 4 3" xfId="31"/>
    <cellStyle name="쉼표 [0] 4 3 2" xfId="436"/>
    <cellStyle name="쉼표 [0] 4 3 2 2" xfId="697"/>
    <cellStyle name="쉼표 [0] 4 3 2 3" xfId="600"/>
    <cellStyle name="쉼표 [0] 4 3 3" xfId="589"/>
    <cellStyle name="쉼표 [0] 4 3 4" xfId="668"/>
    <cellStyle name="쉼표 [0] 4 4" xfId="32"/>
    <cellStyle name="쉼표 [0] 4 4 2" xfId="437"/>
    <cellStyle name="쉼표 [0] 4 4 2 2" xfId="698"/>
    <cellStyle name="쉼표 [0] 4 4 2 3" xfId="587"/>
    <cellStyle name="쉼표 [0] 4 4 3" xfId="661"/>
    <cellStyle name="쉼표 [0] 4 4 4" xfId="545"/>
    <cellStyle name="쉼표 [0] 4 5" xfId="33"/>
    <cellStyle name="쉼표 [0] 4 5 2" xfId="438"/>
    <cellStyle name="쉼표 [0] 4 5 2 2" xfId="699"/>
    <cellStyle name="쉼표 [0] 4 5 2 3" xfId="672"/>
    <cellStyle name="쉼표 [0] 4 5 3" xfId="601"/>
    <cellStyle name="쉼표 [0] 4 5 4" xfId="612"/>
    <cellStyle name="쉼표 [0] 4 6" xfId="34"/>
    <cellStyle name="쉼표 [0] 4 6 2" xfId="439"/>
    <cellStyle name="쉼표 [0] 4 6 2 2" xfId="700"/>
    <cellStyle name="쉼표 [0] 4 6 2 3" xfId="596"/>
    <cellStyle name="쉼표 [0] 4 6 3" xfId="604"/>
    <cellStyle name="쉼표 [0] 4 6 4" xfId="540"/>
    <cellStyle name="쉼표 [0] 4 7" xfId="35"/>
    <cellStyle name="쉼표 [0] 4 7 2" xfId="440"/>
    <cellStyle name="쉼표 [0] 4 7 2 2" xfId="701"/>
    <cellStyle name="쉼표 [0] 4 7 2 3" xfId="659"/>
    <cellStyle name="쉼표 [0] 4 7 3" xfId="573"/>
    <cellStyle name="쉼표 [0] 4 7 4" xfId="624"/>
    <cellStyle name="쉼표 [0] 4 8" xfId="36"/>
    <cellStyle name="쉼표 [0] 4 8 2" xfId="441"/>
    <cellStyle name="쉼표 [0] 4 8 2 2" xfId="702"/>
    <cellStyle name="쉼표 [0] 4 8 2 3" xfId="555"/>
    <cellStyle name="쉼표 [0] 4 8 3" xfId="671"/>
    <cellStyle name="쉼표 [0] 4 8 4" xfId="636"/>
    <cellStyle name="쉼표 [0] 4 9" xfId="37"/>
    <cellStyle name="쉼표 [0] 4 9 2" xfId="442"/>
    <cellStyle name="쉼표 [0] 4 9 2 2" xfId="703"/>
    <cellStyle name="쉼표 [0] 4 9 2 3" xfId="625"/>
    <cellStyle name="쉼표 [0] 4 9 3" xfId="534"/>
    <cellStyle name="쉼표 [0] 4 9 4" xfId="680"/>
    <cellStyle name="쉼표 [0] 40" xfId="210"/>
    <cellStyle name="쉼표 [0] 40 2" xfId="471"/>
    <cellStyle name="쉼표 [0] 42" xfId="213"/>
    <cellStyle name="쉼표 [0] 42 2" xfId="472"/>
    <cellStyle name="쉼표 [0] 44" xfId="216"/>
    <cellStyle name="쉼표 [0] 44 2" xfId="473"/>
    <cellStyle name="쉼표 [0] 46" xfId="219"/>
    <cellStyle name="쉼표 [0] 46 2" xfId="474"/>
    <cellStyle name="쉼표 [0] 48" xfId="222"/>
    <cellStyle name="쉼표 [0] 48 2" xfId="475"/>
    <cellStyle name="쉼표 [0] 5" xfId="38"/>
    <cellStyle name="쉼표 [0] 5 2" xfId="270"/>
    <cellStyle name="쉼표 [0] 5 2 2" xfId="495"/>
    <cellStyle name="쉼표 [0] 5 3" xfId="443"/>
    <cellStyle name="쉼표 [0] 5 3 2" xfId="704"/>
    <cellStyle name="쉼표 [0] 5 3 3" xfId="541"/>
    <cellStyle name="쉼표 [0] 5 4" xfId="677"/>
    <cellStyle name="쉼표 [0] 50" xfId="224"/>
    <cellStyle name="쉼표 [0] 50 2" xfId="476"/>
    <cellStyle name="쉼표 [0] 51" xfId="225"/>
    <cellStyle name="쉼표 [0] 51 2" xfId="477"/>
    <cellStyle name="쉼표 [0] 55" xfId="228"/>
    <cellStyle name="쉼표 [0] 55 2" xfId="478"/>
    <cellStyle name="쉼표 [0] 57" xfId="230"/>
    <cellStyle name="쉼표 [0] 57 2" xfId="479"/>
    <cellStyle name="쉼표 [0] 59" xfId="233"/>
    <cellStyle name="쉼표 [0] 59 2" xfId="480"/>
    <cellStyle name="쉼표 [0] 6" xfId="39"/>
    <cellStyle name="쉼표 [0] 6 2" xfId="271"/>
    <cellStyle name="쉼표 [0] 6 2 2" xfId="496"/>
    <cellStyle name="쉼표 [0] 6 3" xfId="444"/>
    <cellStyle name="쉼표 [0] 6 3 2" xfId="705"/>
    <cellStyle name="쉼표 [0] 6 3 3" xfId="679"/>
    <cellStyle name="쉼표 [0] 6 4" xfId="623"/>
    <cellStyle name="쉼표 [0] 7" xfId="408"/>
    <cellStyle name="쉼표 [0] 8" xfId="40"/>
    <cellStyle name="쉼표 [0] 8 2" xfId="272"/>
    <cellStyle name="쉼표 [0] 8 2 2" xfId="497"/>
    <cellStyle name="쉼표 [0] 8 3" xfId="445"/>
    <cellStyle name="쉼표 [0] 8 3 2" xfId="706"/>
    <cellStyle name="쉼표 [0] 8 3 3" xfId="579"/>
    <cellStyle name="쉼표 [0] 8 4" xfId="530"/>
    <cellStyle name="쉼표 [0] 9" xfId="184"/>
    <cellStyle name="쉼표 [0] 9 2" xfId="459"/>
    <cellStyle name="표준" xfId="0" builtinId="0"/>
    <cellStyle name="표준 10" xfId="41"/>
    <cellStyle name="표준 10 10 2" xfId="603"/>
    <cellStyle name="표준 10 2" xfId="273"/>
    <cellStyle name="표준 10 3" xfId="641"/>
    <cellStyle name="표준 10 4" xfId="594"/>
    <cellStyle name="표준 11" xfId="1"/>
    <cellStyle name="표준 119" xfId="316"/>
    <cellStyle name="표준 119 2" xfId="506"/>
    <cellStyle name="표준 12" xfId="42"/>
    <cellStyle name="표준 12 2" xfId="274"/>
    <cellStyle name="표준 12 3" xfId="544"/>
    <cellStyle name="표준 12 4" xfId="681"/>
    <cellStyle name="표준 121" xfId="317"/>
    <cellStyle name="표준 121 2" xfId="507"/>
    <cellStyle name="표준 123" xfId="318"/>
    <cellStyle name="표준 123 2" xfId="508"/>
    <cellStyle name="표준 124" xfId="319"/>
    <cellStyle name="표준 124 2" xfId="509"/>
    <cellStyle name="표준 128" xfId="320"/>
    <cellStyle name="표준 128 2" xfId="510"/>
    <cellStyle name="표준 129" xfId="321"/>
    <cellStyle name="표준 129 2" xfId="511"/>
    <cellStyle name="표준 13" xfId="43"/>
    <cellStyle name="표준 13 2" xfId="275"/>
    <cellStyle name="표준 13 3" xfId="598"/>
    <cellStyle name="표준 13 4" xfId="585"/>
    <cellStyle name="표준 132" xfId="322"/>
    <cellStyle name="표준 132 2" xfId="512"/>
    <cellStyle name="표준 133" xfId="323"/>
    <cellStyle name="표준 133 2" xfId="513"/>
    <cellStyle name="표준 135" xfId="324"/>
    <cellStyle name="표준 135 2" xfId="514"/>
    <cellStyle name="표준 138" xfId="326"/>
    <cellStyle name="표준 14" xfId="44"/>
    <cellStyle name="표준 14 2" xfId="276"/>
    <cellStyle name="표준 14 3" xfId="647"/>
    <cellStyle name="표준 14 4" xfId="619"/>
    <cellStyle name="표준 141" xfId="330"/>
    <cellStyle name="표준 147" xfId="337"/>
    <cellStyle name="표준 149" xfId="340"/>
    <cellStyle name="표준 15" xfId="45"/>
    <cellStyle name="표준 15 2" xfId="277"/>
    <cellStyle name="표준 15 3" xfId="588"/>
    <cellStyle name="표준 15 4" xfId="536"/>
    <cellStyle name="표준 151" xfId="343"/>
    <cellStyle name="표준 153" xfId="346"/>
    <cellStyle name="표준 155" xfId="349"/>
    <cellStyle name="표준 158" xfId="353"/>
    <cellStyle name="표준 16" xfId="46"/>
    <cellStyle name="표준 16 2" xfId="278"/>
    <cellStyle name="표준 16 3" xfId="569"/>
    <cellStyle name="표준 16 4" xfId="652"/>
    <cellStyle name="표준 161" xfId="357"/>
    <cellStyle name="표준 162" xfId="359"/>
    <cellStyle name="표준 164" xfId="362"/>
    <cellStyle name="표준 17" xfId="47"/>
    <cellStyle name="표준 17 2" xfId="279"/>
    <cellStyle name="표준 17 3" xfId="564"/>
    <cellStyle name="표준 17 4" xfId="621"/>
    <cellStyle name="표준 170" xfId="365"/>
    <cellStyle name="표준 171" xfId="366"/>
    <cellStyle name="표준 173" xfId="367"/>
    <cellStyle name="표준 174" xfId="368"/>
    <cellStyle name="표준 179" xfId="369"/>
    <cellStyle name="표준 18" xfId="48"/>
    <cellStyle name="표준 18 2" xfId="280"/>
    <cellStyle name="표준 18 3" xfId="580"/>
    <cellStyle name="표준 18 4" xfId="649"/>
    <cellStyle name="표준 180" xfId="370"/>
    <cellStyle name="표준 181" xfId="371"/>
    <cellStyle name="표준 182" xfId="372"/>
    <cellStyle name="표준 185" xfId="373"/>
    <cellStyle name="표준 186" xfId="374"/>
    <cellStyle name="표준 188" xfId="375"/>
    <cellStyle name="표준 19" xfId="183"/>
    <cellStyle name="표준 192" xfId="376"/>
    <cellStyle name="표준 2" xfId="49"/>
    <cellStyle name="표준 2 10" xfId="50"/>
    <cellStyle name="표준 2 11" xfId="149"/>
    <cellStyle name="표준 2 11 2" xfId="674"/>
    <cellStyle name="표준 2 11 3" xfId="602"/>
    <cellStyle name="표준 2 12" xfId="169"/>
    <cellStyle name="표준 2 12 2" xfId="549"/>
    <cellStyle name="표준 2 12 3" xfId="638"/>
    <cellStyle name="표준 2 13" xfId="175"/>
    <cellStyle name="표준 2 13 2" xfId="586"/>
    <cellStyle name="표준 2 13 3" xfId="577"/>
    <cellStyle name="표준 2 14" xfId="181"/>
    <cellStyle name="표준 2 15" xfId="236"/>
    <cellStyle name="표준 2 16" xfId="237"/>
    <cellStyle name="표준 2 17" xfId="238"/>
    <cellStyle name="표준 2 18" xfId="239"/>
    <cellStyle name="표준 2 19" xfId="240"/>
    <cellStyle name="표준 2 2" xfId="51"/>
    <cellStyle name="표준 2 2 2" xfId="104"/>
    <cellStyle name="표준 2 2 3" xfId="129"/>
    <cellStyle name="표준 2 2 4" xfId="131"/>
    <cellStyle name="표준 2 2 5" xfId="130"/>
    <cellStyle name="표준 2 2 6" xfId="139"/>
    <cellStyle name="표준 2 20" xfId="241"/>
    <cellStyle name="표준 2 21" xfId="242"/>
    <cellStyle name="표준 2 22" xfId="243"/>
    <cellStyle name="표준 2 23" xfId="244"/>
    <cellStyle name="표준 2 24" xfId="245"/>
    <cellStyle name="표준 2 25" xfId="246"/>
    <cellStyle name="표준 2 26" xfId="247"/>
    <cellStyle name="표준 2 27" xfId="249"/>
    <cellStyle name="표준 2 28" xfId="250"/>
    <cellStyle name="표준 2 29" xfId="251"/>
    <cellStyle name="표준 2 3" xfId="52"/>
    <cellStyle name="표준 2 3 2" xfId="115"/>
    <cellStyle name="표준 2 3 3" xfId="152"/>
    <cellStyle name="표준 2 30" xfId="252"/>
    <cellStyle name="표준 2 31" xfId="253"/>
    <cellStyle name="표준 2 32" xfId="325"/>
    <cellStyle name="표준 2 33" xfId="327"/>
    <cellStyle name="표준 2 34" xfId="328"/>
    <cellStyle name="표준 2 35" xfId="329"/>
    <cellStyle name="표준 2 36" xfId="331"/>
    <cellStyle name="표준 2 37" xfId="332"/>
    <cellStyle name="표준 2 38" xfId="333"/>
    <cellStyle name="표준 2 39" xfId="334"/>
    <cellStyle name="표준 2 4" xfId="53"/>
    <cellStyle name="표준 2 4 2" xfId="128"/>
    <cellStyle name="표준 2 4 3" xfId="159"/>
    <cellStyle name="표준 2 40" xfId="335"/>
    <cellStyle name="표준 2 41" xfId="336"/>
    <cellStyle name="표준 2 42" xfId="338"/>
    <cellStyle name="표준 2 43" xfId="339"/>
    <cellStyle name="표준 2 44" xfId="341"/>
    <cellStyle name="표준 2 45" xfId="342"/>
    <cellStyle name="표준 2 46" xfId="344"/>
    <cellStyle name="표준 2 47" xfId="345"/>
    <cellStyle name="표준 2 48" xfId="347"/>
    <cellStyle name="표준 2 49" xfId="348"/>
    <cellStyle name="표준 2 5" xfId="54"/>
    <cellStyle name="표준 2 5 2" xfId="132"/>
    <cellStyle name="표준 2 5 3" xfId="161"/>
    <cellStyle name="표준 2 50" xfId="350"/>
    <cellStyle name="표준 2 51" xfId="351"/>
    <cellStyle name="표준 2 52" xfId="352"/>
    <cellStyle name="표준 2 53" xfId="354"/>
    <cellStyle name="표준 2 54" xfId="355"/>
    <cellStyle name="표준 2 55" xfId="356"/>
    <cellStyle name="표준 2 56" xfId="358"/>
    <cellStyle name="표준 2 57" xfId="360"/>
    <cellStyle name="표준 2 58" xfId="361"/>
    <cellStyle name="표준 2 59" xfId="363"/>
    <cellStyle name="표준 2 6" xfId="55"/>
    <cellStyle name="표준 2 6 2" xfId="133"/>
    <cellStyle name="표준 2 6 3" xfId="162"/>
    <cellStyle name="표준 2 60" xfId="364"/>
    <cellStyle name="표준 2 7" xfId="56"/>
    <cellStyle name="표준 2 8" xfId="57"/>
    <cellStyle name="표준 2 9" xfId="58"/>
    <cellStyle name="표준 20" xfId="59"/>
    <cellStyle name="표준 20 2" xfId="283"/>
    <cellStyle name="표준 20 3" xfId="576"/>
    <cellStyle name="표준 20 4" xfId="556"/>
    <cellStyle name="표준 21" xfId="60"/>
    <cellStyle name="표준 21 2" xfId="284"/>
    <cellStyle name="표준 21 3" xfId="571"/>
    <cellStyle name="표준 21 4" xfId="664"/>
    <cellStyle name="표준 219" xfId="390"/>
    <cellStyle name="표준 22" xfId="185"/>
    <cellStyle name="표준 224" xfId="391"/>
    <cellStyle name="표준 225" xfId="392"/>
    <cellStyle name="표준 226" xfId="393"/>
    <cellStyle name="표준 229" xfId="394"/>
    <cellStyle name="표준 231" xfId="395"/>
    <cellStyle name="표준 234" xfId="396"/>
    <cellStyle name="표준 235" xfId="397"/>
    <cellStyle name="표준 238" xfId="398"/>
    <cellStyle name="표준 24" xfId="186"/>
    <cellStyle name="표준 240" xfId="399"/>
    <cellStyle name="표준 241" xfId="400"/>
    <cellStyle name="표준 246" xfId="401"/>
    <cellStyle name="표준 27" xfId="190"/>
    <cellStyle name="표준 28" xfId="191"/>
    <cellStyle name="표준 3" xfId="61"/>
    <cellStyle name="표준 3 10" xfId="105"/>
    <cellStyle name="표준 3 10 2" xfId="286"/>
    <cellStyle name="표준 3 10 3" xfId="261"/>
    <cellStyle name="표준 3 10 4" xfId="288"/>
    <cellStyle name="표준 3 10 5" xfId="653"/>
    <cellStyle name="표준 3 11" xfId="140"/>
    <cellStyle name="표준 3 11 2" xfId="533"/>
    <cellStyle name="표준 3 11 3" xfId="642"/>
    <cellStyle name="표준 3 12" xfId="160"/>
    <cellStyle name="표준 3 12 2" xfId="448"/>
    <cellStyle name="표준 3 12 3" xfId="618"/>
    <cellStyle name="표준 3 12 4" xfId="626"/>
    <cellStyle name="표준 3 13" xfId="170"/>
    <cellStyle name="표준 3 13 2" xfId="451"/>
    <cellStyle name="표준 3 14" xfId="176"/>
    <cellStyle name="표준 3 14 2" xfId="455"/>
    <cellStyle name="표준 3 15" xfId="182"/>
    <cellStyle name="표준 3 15 2" xfId="458"/>
    <cellStyle name="표준 3 16" xfId="285"/>
    <cellStyle name="표준 3 17" xfId="262"/>
    <cellStyle name="표준 3 18" xfId="287"/>
    <cellStyle name="표준 3 2" xfId="62"/>
    <cellStyle name="표준 3 2 2" xfId="107"/>
    <cellStyle name="표준 3 2 3" xfId="122"/>
    <cellStyle name="표준 3 2 4" xfId="142"/>
    <cellStyle name="표준 3 3" xfId="63"/>
    <cellStyle name="표준 3 3 2" xfId="111"/>
    <cellStyle name="표준 3 3 3" xfId="146"/>
    <cellStyle name="표준 3 4" xfId="64"/>
    <cellStyle name="표준 3 4 2" xfId="114"/>
    <cellStyle name="표준 3 4 3" xfId="150"/>
    <cellStyle name="표준 3 5" xfId="65"/>
    <cellStyle name="표준 3 6" xfId="66"/>
    <cellStyle name="표준 3 7" xfId="67"/>
    <cellStyle name="표준 3 8" xfId="68"/>
    <cellStyle name="표준 3 9" xfId="69"/>
    <cellStyle name="표준 30" xfId="102"/>
    <cellStyle name="표준 31" xfId="137"/>
    <cellStyle name="표준 32" xfId="157"/>
    <cellStyle name="표준 35" xfId="177"/>
    <cellStyle name="표준 39" xfId="198"/>
    <cellStyle name="표준 4" xfId="70"/>
    <cellStyle name="표준 4 2" xfId="109"/>
    <cellStyle name="표준 4 2 2" xfId="127"/>
    <cellStyle name="표준 4 3" xfId="117"/>
    <cellStyle name="표준 4 4" xfId="120"/>
    <cellStyle name="표준 4 5" xfId="121"/>
    <cellStyle name="표준 4 6" xfId="123"/>
    <cellStyle name="표준 4 7" xfId="125"/>
    <cellStyle name="표준 4 8" xfId="126"/>
    <cellStyle name="표준 4 9" xfId="144"/>
    <cellStyle name="표준 40" xfId="199"/>
    <cellStyle name="표준 41" xfId="200"/>
    <cellStyle name="표준 42" xfId="202"/>
    <cellStyle name="표준 43" xfId="203"/>
    <cellStyle name="표준 44" xfId="204"/>
    <cellStyle name="표준 45" xfId="206"/>
    <cellStyle name="표준 46" xfId="207"/>
    <cellStyle name="표준 47" xfId="208"/>
    <cellStyle name="표준 48" xfId="209"/>
    <cellStyle name="표준 49" xfId="211"/>
    <cellStyle name="표준 5" xfId="71"/>
    <cellStyle name="표준 5 10" xfId="113"/>
    <cellStyle name="표준 5 10 2" xfId="292"/>
    <cellStyle name="표준 5 10 3" xfId="306"/>
    <cellStyle name="표준 5 10 4" xfId="294"/>
    <cellStyle name="표준 5 10 5" xfId="559"/>
    <cellStyle name="표준 5 11" xfId="148"/>
    <cellStyle name="표준 5 12" xfId="291"/>
    <cellStyle name="표준 5 13" xfId="305"/>
    <cellStyle name="표준 5 14" xfId="293"/>
    <cellStyle name="표준 5 2" xfId="72"/>
    <cellStyle name="표준 5 3" xfId="73"/>
    <cellStyle name="표준 5 4" xfId="74"/>
    <cellStyle name="표준 5 5" xfId="75"/>
    <cellStyle name="표준 5 6" xfId="76"/>
    <cellStyle name="표준 5 7" xfId="77"/>
    <cellStyle name="표준 5 8" xfId="78"/>
    <cellStyle name="표준 5 9" xfId="79"/>
    <cellStyle name="표준 50" xfId="212"/>
    <cellStyle name="표준 51" xfId="214"/>
    <cellStyle name="표준 52" xfId="215"/>
    <cellStyle name="표준 53" xfId="217"/>
    <cellStyle name="표준 54" xfId="218"/>
    <cellStyle name="표준 55" xfId="220"/>
    <cellStyle name="표준 56" xfId="221"/>
    <cellStyle name="표준 57" xfId="223"/>
    <cellStyle name="표준 6" xfId="80"/>
    <cellStyle name="표준 6 10" xfId="119"/>
    <cellStyle name="표준 6 10 2" xfId="296"/>
    <cellStyle name="표준 6 10 3" xfId="308"/>
    <cellStyle name="표준 6 10 4" xfId="300"/>
    <cellStyle name="표준 6 10 5" xfId="532"/>
    <cellStyle name="표준 6 11" xfId="156"/>
    <cellStyle name="표준 6 11 2" xfId="640"/>
    <cellStyle name="표준 6 11 3" xfId="656"/>
    <cellStyle name="표준 6 12" xfId="295"/>
    <cellStyle name="표준 6 12 2" xfId="568"/>
    <cellStyle name="표준 6 12 3" xfId="675"/>
    <cellStyle name="표준 6 13" xfId="307"/>
    <cellStyle name="표준 6 13 2" xfId="650"/>
    <cellStyle name="표준 6 13 3" xfId="643"/>
    <cellStyle name="표준 6 14" xfId="299"/>
    <cellStyle name="표준 6 14 2" xfId="631"/>
    <cellStyle name="표준 6 14 3" xfId="592"/>
    <cellStyle name="표준 6 15" xfId="610"/>
    <cellStyle name="표준 6 16" xfId="615"/>
    <cellStyle name="표준 6 17" xfId="617"/>
    <cellStyle name="표준 6 2" xfId="81"/>
    <cellStyle name="표준 6 3" xfId="82"/>
    <cellStyle name="표준 6 4" xfId="83"/>
    <cellStyle name="표준 6 5" xfId="84"/>
    <cellStyle name="표준 6 6" xfId="85"/>
    <cellStyle name="표준 6 7" xfId="86"/>
    <cellStyle name="표준 6 8" xfId="87"/>
    <cellStyle name="표준 6 9" xfId="88"/>
    <cellStyle name="표준 60" xfId="226"/>
    <cellStyle name="표준 61" xfId="248"/>
    <cellStyle name="표준 62" xfId="227"/>
    <cellStyle name="표준 64" xfId="229"/>
    <cellStyle name="표준 66" xfId="231"/>
    <cellStyle name="표준 67" xfId="232"/>
    <cellStyle name="표준 68" xfId="234"/>
    <cellStyle name="표준 7" xfId="89"/>
    <cellStyle name="표준 7 10" xfId="134"/>
    <cellStyle name="표준 7 10 2" xfId="298"/>
    <cellStyle name="표준 7 10 3" xfId="310"/>
    <cellStyle name="표준 7 10 4" xfId="314"/>
    <cellStyle name="표준 7 10 5" xfId="657"/>
    <cellStyle name="표준 7 11" xfId="163"/>
    <cellStyle name="표준 7 11 2" xfId="548"/>
    <cellStyle name="표준 7 11 3" xfId="572"/>
    <cellStyle name="표준 7 12" xfId="297"/>
    <cellStyle name="표준 7 12 2" xfId="646"/>
    <cellStyle name="표준 7 12 3" xfId="605"/>
    <cellStyle name="표준 7 13" xfId="309"/>
    <cellStyle name="표준 7 14" xfId="313"/>
    <cellStyle name="표준 7 2" xfId="90"/>
    <cellStyle name="표준 7 3" xfId="91"/>
    <cellStyle name="표준 7 4" xfId="92"/>
    <cellStyle name="표준 7 5" xfId="93"/>
    <cellStyle name="표준 7 6" xfId="94"/>
    <cellStyle name="표준 7 7" xfId="95"/>
    <cellStyle name="표준 7 8" xfId="96"/>
    <cellStyle name="표준 7 9" xfId="97"/>
    <cellStyle name="표준 71" xfId="235"/>
    <cellStyle name="표준 8" xfId="98"/>
    <cellStyle name="표준 8 2" xfId="135"/>
    <cellStyle name="표준 8 3" xfId="164"/>
    <cellStyle name="표준 9" xfId="99"/>
    <cellStyle name="표준 9 2" xfId="136"/>
    <cellStyle name="표준 9 2 2" xfId="302"/>
    <cellStyle name="표준 9 2 3" xfId="312"/>
    <cellStyle name="표준 9 2 4" xfId="315"/>
    <cellStyle name="표준 9 2 5" xfId="553"/>
    <cellStyle name="표준 9 3" xfId="165"/>
    <cellStyle name="표준 9 3 2" xfId="665"/>
    <cellStyle name="표준 9 3 3" xfId="673"/>
    <cellStyle name="표준 9 4" xfId="567"/>
    <cellStyle name="표준_2008 시설현대화사업 현지실태조사 결과 총괄표(중기청 통보)" xfId="100"/>
    <cellStyle name="표준_2008 시설현대화사업 현지실태조사 결과 총괄표(중기청 통보) 10" xfId="708"/>
    <cellStyle name="표준_2008 시설현대화사업 현지실태조사 결과 총괄표(중기청 통보) 2" xfId="709"/>
    <cellStyle name="표준_2008 시설현대화사업 현지실태조사 결과 총괄표(중기청 통보) 3" xfId="101"/>
    <cellStyle name="표준_2008 시설현대화사업 현지실태조사 결과 총괄표(중기청 통보) 44" xfId="710"/>
    <cellStyle name="표준_2008 시설현대화사업 현지실태조사 결과 총괄표(중기청 통보) 46" xfId="711"/>
  </cellStyles>
  <dxfs count="0"/>
  <tableStyles count="0" defaultTableStyle="TableStyleMedium2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W489"/>
  <sheetViews>
    <sheetView tabSelected="1" zoomScale="80" zoomScaleNormal="80" workbookViewId="0">
      <pane ySplit="4" topLeftCell="A5" activePane="bottomLeft" state="frozen"/>
      <selection pane="bottomLeft" activeCell="J4" sqref="J4"/>
    </sheetView>
  </sheetViews>
  <sheetFormatPr defaultColWidth="28.75" defaultRowHeight="16.5" x14ac:dyDescent="0.3"/>
  <cols>
    <col min="1" max="1" width="11.5" style="10" customWidth="1"/>
    <col min="2" max="2" width="13.125" style="10" customWidth="1"/>
    <col min="3" max="3" width="20.625" style="10" customWidth="1"/>
    <col min="4" max="4" width="28.875" style="10" bestFit="1" customWidth="1"/>
    <col min="5" max="5" width="28.75" style="10"/>
    <col min="6" max="9" width="28.75" style="7"/>
    <col min="10" max="231" width="28.75" style="8"/>
    <col min="232" max="16384" width="28.75" style="9"/>
  </cols>
  <sheetData>
    <row r="1" spans="1:231" ht="34.5" customHeight="1" x14ac:dyDescent="0.3">
      <c r="A1" s="433" t="s">
        <v>759</v>
      </c>
      <c r="B1" s="433"/>
      <c r="C1" s="433"/>
      <c r="D1" s="433"/>
      <c r="E1" s="433"/>
      <c r="F1" s="433"/>
      <c r="G1" s="433"/>
      <c r="H1" s="433"/>
      <c r="I1" s="433"/>
    </row>
    <row r="2" spans="1:231" ht="26.25" customHeight="1" x14ac:dyDescent="0.3">
      <c r="I2" s="444" t="s">
        <v>762</v>
      </c>
    </row>
    <row r="3" spans="1:231" ht="38.25" customHeight="1" thickBot="1" x14ac:dyDescent="0.35">
      <c r="A3" s="434" t="s">
        <v>0</v>
      </c>
      <c r="B3" s="434" t="s">
        <v>753</v>
      </c>
      <c r="C3" s="441" t="s">
        <v>1</v>
      </c>
      <c r="D3" s="441" t="s">
        <v>2</v>
      </c>
      <c r="E3" s="441" t="s">
        <v>3</v>
      </c>
      <c r="F3" s="442" t="s">
        <v>752</v>
      </c>
      <c r="G3" s="443"/>
      <c r="H3" s="442"/>
      <c r="I3" s="442"/>
    </row>
    <row r="4" spans="1:231" ht="177" customHeight="1" x14ac:dyDescent="0.3">
      <c r="A4" s="435"/>
      <c r="B4" s="435"/>
      <c r="C4" s="441"/>
      <c r="D4" s="441"/>
      <c r="E4" s="441"/>
      <c r="F4" s="16" t="s">
        <v>4</v>
      </c>
      <c r="G4" s="33" t="s">
        <v>761</v>
      </c>
      <c r="H4" s="22" t="s">
        <v>5</v>
      </c>
      <c r="I4" s="11" t="s">
        <v>6</v>
      </c>
    </row>
    <row r="5" spans="1:231" ht="22.5" customHeight="1" x14ac:dyDescent="0.3">
      <c r="A5" s="435"/>
      <c r="B5" s="435"/>
      <c r="C5" s="2" t="s">
        <v>7</v>
      </c>
      <c r="D5" s="5">
        <f>D6+D7</f>
        <v>302</v>
      </c>
      <c r="E5" s="5">
        <f>E6+E7</f>
        <v>398</v>
      </c>
      <c r="F5" s="17">
        <f>F6+F7</f>
        <v>134649456.33333331</v>
      </c>
      <c r="G5" s="28">
        <f t="shared" ref="G5:I5" si="0">G6+G7</f>
        <v>83720999.799999997</v>
      </c>
      <c r="H5" s="23">
        <f t="shared" si="0"/>
        <v>49082850.5</v>
      </c>
      <c r="I5" s="5">
        <f t="shared" si="0"/>
        <v>5094186.3</v>
      </c>
    </row>
    <row r="6" spans="1:231" ht="33" x14ac:dyDescent="0.3">
      <c r="A6" s="435"/>
      <c r="B6" s="435"/>
      <c r="C6" s="1" t="s">
        <v>8</v>
      </c>
      <c r="D6" s="4">
        <f>D483</f>
        <v>6</v>
      </c>
      <c r="E6" s="4">
        <f>E483</f>
        <v>6</v>
      </c>
      <c r="F6" s="18">
        <f>F483</f>
        <v>8896000</v>
      </c>
      <c r="G6" s="29">
        <f t="shared" ref="G6:I6" si="1">G483</f>
        <v>4931000</v>
      </c>
      <c r="H6" s="24">
        <f t="shared" si="1"/>
        <v>3201000</v>
      </c>
      <c r="I6" s="4">
        <f t="shared" si="1"/>
        <v>764000</v>
      </c>
    </row>
    <row r="7" spans="1:231" ht="33" x14ac:dyDescent="0.3">
      <c r="A7" s="435"/>
      <c r="B7" s="435"/>
      <c r="C7" s="3" t="s">
        <v>9</v>
      </c>
      <c r="D7" s="12">
        <f t="shared" ref="D7:E7" si="2">D8+D10</f>
        <v>296</v>
      </c>
      <c r="E7" s="12">
        <f t="shared" si="2"/>
        <v>392</v>
      </c>
      <c r="F7" s="19">
        <f>F8+F10</f>
        <v>125753456.33333333</v>
      </c>
      <c r="G7" s="30">
        <f t="shared" ref="G7:I7" si="3">G8+G10</f>
        <v>78789999.799999997</v>
      </c>
      <c r="H7" s="25">
        <f t="shared" si="3"/>
        <v>45881850.5</v>
      </c>
      <c r="I7" s="12">
        <f t="shared" si="3"/>
        <v>4330186.3</v>
      </c>
    </row>
    <row r="8" spans="1:231" ht="33" x14ac:dyDescent="0.3">
      <c r="A8" s="435"/>
      <c r="B8" s="435"/>
      <c r="C8" s="3" t="s">
        <v>726</v>
      </c>
      <c r="D8" s="12">
        <f t="shared" ref="D8:I8" si="4">D12+D73+D146+D185+D204+D225+D238+D255+D277+D293+D315+D328+D346+D372+D393</f>
        <v>283</v>
      </c>
      <c r="E8" s="12">
        <f t="shared" si="4"/>
        <v>364</v>
      </c>
      <c r="F8" s="19">
        <f t="shared" si="4"/>
        <v>119513540.33333333</v>
      </c>
      <c r="G8" s="30">
        <f t="shared" si="4"/>
        <v>74945999.799999997</v>
      </c>
      <c r="H8" s="25">
        <f t="shared" si="4"/>
        <v>43532267.5</v>
      </c>
      <c r="I8" s="12">
        <f t="shared" si="4"/>
        <v>4283853.3</v>
      </c>
    </row>
    <row r="9" spans="1:231" x14ac:dyDescent="0.3">
      <c r="A9" s="435"/>
      <c r="B9" s="435"/>
      <c r="C9" s="3" t="s">
        <v>724</v>
      </c>
      <c r="D9" s="6">
        <f>D8+D6</f>
        <v>289</v>
      </c>
      <c r="E9" s="6">
        <f t="shared" ref="E9:I9" si="5">E8+E6</f>
        <v>370</v>
      </c>
      <c r="F9" s="20">
        <f t="shared" si="5"/>
        <v>128409540.33333333</v>
      </c>
      <c r="G9" s="31">
        <f t="shared" si="5"/>
        <v>79876999.799999997</v>
      </c>
      <c r="H9" s="26">
        <f t="shared" si="5"/>
        <v>46733267.5</v>
      </c>
      <c r="I9" s="6">
        <f t="shared" si="5"/>
        <v>5047853.3</v>
      </c>
    </row>
    <row r="10" spans="1:231" x14ac:dyDescent="0.3">
      <c r="A10" s="435"/>
      <c r="B10" s="435"/>
      <c r="C10" s="3" t="s">
        <v>725</v>
      </c>
      <c r="D10" s="13">
        <f>D446</f>
        <v>13</v>
      </c>
      <c r="E10" s="13">
        <f>E446</f>
        <v>28</v>
      </c>
      <c r="F10" s="21">
        <f>F446</f>
        <v>6239916</v>
      </c>
      <c r="G10" s="32">
        <f t="shared" ref="G10:I10" si="6">G446</f>
        <v>3844000</v>
      </c>
      <c r="H10" s="27">
        <f t="shared" si="6"/>
        <v>2349583</v>
      </c>
      <c r="I10" s="13">
        <f t="shared" si="6"/>
        <v>46333</v>
      </c>
    </row>
    <row r="11" spans="1:231" x14ac:dyDescent="0.3">
      <c r="A11" s="436"/>
      <c r="B11" s="436"/>
      <c r="C11" s="3"/>
      <c r="D11" s="13"/>
      <c r="E11" s="13"/>
      <c r="F11" s="21"/>
      <c r="G11" s="32"/>
      <c r="H11" s="27"/>
      <c r="I11" s="13"/>
    </row>
    <row r="12" spans="1:231" s="15" customFormat="1" ht="18.75" customHeight="1" x14ac:dyDescent="0.3">
      <c r="A12" s="51"/>
      <c r="B12" s="51" t="s">
        <v>659</v>
      </c>
      <c r="C12" s="51" t="s">
        <v>10</v>
      </c>
      <c r="D12" s="52">
        <v>42</v>
      </c>
      <c r="E12" s="53">
        <v>51</v>
      </c>
      <c r="F12" s="54">
        <f>SUM(F13,F14,F17,F18,F19,F20,F21,F22,F25,F26,F27,F30,F31,F32,F33,F34,F35,F36,F37,F38,F39,F40,F41,F42,F43,F46,F47,F48,F49,F50,F53,F54,F55,F56,F57,F60,F61,F64,F67,F70,F71,F72)</f>
        <v>18839829.333333332</v>
      </c>
      <c r="G12" s="55">
        <f>SUM(G13,G14,G17,G18,G19,G20,G21,G22,G25,G26,G27,G30,G31,G32,G33,G34,G35,G36,G37,G38,G39,G40,G41,G42,G43,G46,G47,G48,G49,G50,G53,G54,G55,G56,G57,G60,G61,G64,G67,G70,G71,G72)</f>
        <v>11300000</v>
      </c>
      <c r="H12" s="56">
        <f t="shared" ref="H12:I12" si="7">SUM(H13,H14,H17,H18,H19,H20,H21,H22,H25,H26,H27,H30,H31,H32,H33,H34,H35,H36,H37,H38,H39,H40,H41,H42,H43,H46,H47,H48,H49,H50,H53,H54,H55,H56,H57,H60,H61,H64,H67,H70,H71,H72)</f>
        <v>6895014.333333333</v>
      </c>
      <c r="I12" s="57">
        <f t="shared" si="7"/>
        <v>644985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</row>
    <row r="13" spans="1:231" x14ac:dyDescent="0.3">
      <c r="A13" s="58">
        <v>1</v>
      </c>
      <c r="B13" s="58"/>
      <c r="C13" s="58" t="s">
        <v>11</v>
      </c>
      <c r="D13" s="58" t="s">
        <v>12</v>
      </c>
      <c r="E13" s="59" t="s">
        <v>13</v>
      </c>
      <c r="F13" s="60">
        <v>205000</v>
      </c>
      <c r="G13" s="61">
        <v>123000</v>
      </c>
      <c r="H13" s="62">
        <v>41000</v>
      </c>
      <c r="I13" s="63">
        <v>41000</v>
      </c>
    </row>
    <row r="14" spans="1:231" x14ac:dyDescent="0.3">
      <c r="A14" s="440">
        <v>2</v>
      </c>
      <c r="B14" s="440"/>
      <c r="C14" s="58" t="s">
        <v>11</v>
      </c>
      <c r="D14" s="58" t="s">
        <v>14</v>
      </c>
      <c r="E14" s="34" t="s">
        <v>616</v>
      </c>
      <c r="F14" s="64">
        <f>SUM(F15:F16)</f>
        <v>82793</v>
      </c>
      <c r="G14" s="65">
        <f t="shared" ref="G14:I14" si="8">SUM(G15:G16)</f>
        <v>49677</v>
      </c>
      <c r="H14" s="66">
        <f t="shared" si="8"/>
        <v>12419</v>
      </c>
      <c r="I14" s="67">
        <f t="shared" si="8"/>
        <v>20697</v>
      </c>
    </row>
    <row r="15" spans="1:231" x14ac:dyDescent="0.3">
      <c r="A15" s="440"/>
      <c r="B15" s="440"/>
      <c r="C15" s="58"/>
      <c r="D15" s="58"/>
      <c r="E15" s="68" t="s">
        <v>15</v>
      </c>
      <c r="F15" s="69">
        <v>19331</v>
      </c>
      <c r="G15" s="70">
        <v>11600</v>
      </c>
      <c r="H15" s="71">
        <v>2900</v>
      </c>
      <c r="I15" s="72">
        <v>4831</v>
      </c>
    </row>
    <row r="16" spans="1:231" x14ac:dyDescent="0.3">
      <c r="A16" s="440"/>
      <c r="B16" s="440"/>
      <c r="C16" s="58"/>
      <c r="D16" s="58"/>
      <c r="E16" s="68" t="s">
        <v>16</v>
      </c>
      <c r="F16" s="69">
        <v>63462</v>
      </c>
      <c r="G16" s="70">
        <v>38077</v>
      </c>
      <c r="H16" s="71">
        <v>9519</v>
      </c>
      <c r="I16" s="72">
        <v>15866</v>
      </c>
    </row>
    <row r="17" spans="1:9" x14ac:dyDescent="0.3">
      <c r="A17" s="58">
        <v>3</v>
      </c>
      <c r="B17" s="58"/>
      <c r="C17" s="58" t="s">
        <v>17</v>
      </c>
      <c r="D17" s="58" t="s">
        <v>18</v>
      </c>
      <c r="E17" s="59" t="s">
        <v>19</v>
      </c>
      <c r="F17" s="60">
        <v>169180</v>
      </c>
      <c r="G17" s="73">
        <v>101508</v>
      </c>
      <c r="H17" s="74">
        <v>67672</v>
      </c>
      <c r="I17" s="75">
        <v>0</v>
      </c>
    </row>
    <row r="18" spans="1:9" x14ac:dyDescent="0.3">
      <c r="A18" s="58">
        <v>4</v>
      </c>
      <c r="B18" s="58"/>
      <c r="C18" s="58" t="s">
        <v>17</v>
      </c>
      <c r="D18" s="58" t="s">
        <v>20</v>
      </c>
      <c r="E18" s="59" t="s">
        <v>21</v>
      </c>
      <c r="F18" s="60">
        <v>125400</v>
      </c>
      <c r="G18" s="73">
        <v>75240</v>
      </c>
      <c r="H18" s="74">
        <v>50160</v>
      </c>
      <c r="I18" s="75">
        <v>0</v>
      </c>
    </row>
    <row r="19" spans="1:9" x14ac:dyDescent="0.3">
      <c r="A19" s="58">
        <v>5</v>
      </c>
      <c r="B19" s="58"/>
      <c r="C19" s="58" t="s">
        <v>22</v>
      </c>
      <c r="D19" s="58" t="s">
        <v>23</v>
      </c>
      <c r="E19" s="76" t="s">
        <v>24</v>
      </c>
      <c r="F19" s="60">
        <v>608850</v>
      </c>
      <c r="G19" s="77">
        <v>365310</v>
      </c>
      <c r="H19" s="78">
        <v>182655</v>
      </c>
      <c r="I19" s="79">
        <v>60885</v>
      </c>
    </row>
    <row r="20" spans="1:9" x14ac:dyDescent="0.3">
      <c r="A20" s="58">
        <v>6</v>
      </c>
      <c r="B20" s="58"/>
      <c r="C20" s="58" t="s">
        <v>22</v>
      </c>
      <c r="D20" s="58" t="s">
        <v>25</v>
      </c>
      <c r="E20" s="76" t="s">
        <v>26</v>
      </c>
      <c r="F20" s="60">
        <v>98340</v>
      </c>
      <c r="G20" s="77">
        <v>59004</v>
      </c>
      <c r="H20" s="78">
        <v>29502</v>
      </c>
      <c r="I20" s="79">
        <v>9834</v>
      </c>
    </row>
    <row r="21" spans="1:9" x14ac:dyDescent="0.3">
      <c r="A21" s="58">
        <v>7</v>
      </c>
      <c r="B21" s="58"/>
      <c r="C21" s="58" t="s">
        <v>27</v>
      </c>
      <c r="D21" s="58" t="s">
        <v>28</v>
      </c>
      <c r="E21" s="68" t="s">
        <v>29</v>
      </c>
      <c r="F21" s="60">
        <v>55660</v>
      </c>
      <c r="G21" s="80">
        <v>33396</v>
      </c>
      <c r="H21" s="81">
        <v>16698</v>
      </c>
      <c r="I21" s="82">
        <v>5566</v>
      </c>
    </row>
    <row r="22" spans="1:9" x14ac:dyDescent="0.3">
      <c r="A22" s="440">
        <v>8</v>
      </c>
      <c r="B22" s="440"/>
      <c r="C22" s="58" t="s">
        <v>27</v>
      </c>
      <c r="D22" s="58" t="s">
        <v>30</v>
      </c>
      <c r="E22" s="34" t="s">
        <v>616</v>
      </c>
      <c r="F22" s="64">
        <f>SUM(F23:F24)</f>
        <v>100491</v>
      </c>
      <c r="G22" s="65">
        <f t="shared" ref="G22:I22" si="9">SUM(G23:G24)</f>
        <v>60295</v>
      </c>
      <c r="H22" s="66">
        <f t="shared" si="9"/>
        <v>30147</v>
      </c>
      <c r="I22" s="67">
        <f t="shared" si="9"/>
        <v>10049</v>
      </c>
    </row>
    <row r="23" spans="1:9" x14ac:dyDescent="0.3">
      <c r="A23" s="440"/>
      <c r="B23" s="440"/>
      <c r="C23" s="58"/>
      <c r="D23" s="58"/>
      <c r="E23" s="68" t="s">
        <v>31</v>
      </c>
      <c r="F23" s="69">
        <v>78680</v>
      </c>
      <c r="G23" s="83">
        <v>47208</v>
      </c>
      <c r="H23" s="84">
        <v>23604</v>
      </c>
      <c r="I23" s="85">
        <v>7868</v>
      </c>
    </row>
    <row r="24" spans="1:9" x14ac:dyDescent="0.3">
      <c r="A24" s="440"/>
      <c r="B24" s="440"/>
      <c r="C24" s="58"/>
      <c r="D24" s="58"/>
      <c r="E24" s="68" t="s">
        <v>32</v>
      </c>
      <c r="F24" s="69">
        <v>21811</v>
      </c>
      <c r="G24" s="83">
        <v>13087</v>
      </c>
      <c r="H24" s="84">
        <v>6543</v>
      </c>
      <c r="I24" s="85">
        <v>2181</v>
      </c>
    </row>
    <row r="25" spans="1:9" x14ac:dyDescent="0.3">
      <c r="A25" s="58">
        <v>9</v>
      </c>
      <c r="B25" s="58"/>
      <c r="C25" s="58" t="s">
        <v>33</v>
      </c>
      <c r="D25" s="58" t="s">
        <v>34</v>
      </c>
      <c r="E25" s="68" t="s">
        <v>35</v>
      </c>
      <c r="F25" s="60">
        <v>557000</v>
      </c>
      <c r="G25" s="80">
        <v>334200</v>
      </c>
      <c r="H25" s="81">
        <v>222800</v>
      </c>
      <c r="I25" s="86">
        <v>0</v>
      </c>
    </row>
    <row r="26" spans="1:9" x14ac:dyDescent="0.3">
      <c r="A26" s="58">
        <v>10</v>
      </c>
      <c r="B26" s="58"/>
      <c r="C26" s="58" t="s">
        <v>36</v>
      </c>
      <c r="D26" s="58" t="s">
        <v>37</v>
      </c>
      <c r="E26" s="68" t="s">
        <v>26</v>
      </c>
      <c r="F26" s="60">
        <v>18106</v>
      </c>
      <c r="G26" s="80">
        <v>10863</v>
      </c>
      <c r="H26" s="81">
        <v>5433</v>
      </c>
      <c r="I26" s="82">
        <v>1810</v>
      </c>
    </row>
    <row r="27" spans="1:9" x14ac:dyDescent="0.3">
      <c r="A27" s="440">
        <v>11</v>
      </c>
      <c r="B27" s="440"/>
      <c r="C27" s="58" t="s">
        <v>36</v>
      </c>
      <c r="D27" s="58" t="s">
        <v>38</v>
      </c>
      <c r="E27" s="34" t="s">
        <v>616</v>
      </c>
      <c r="F27" s="64">
        <f>SUM(F28:F29)</f>
        <v>36630</v>
      </c>
      <c r="G27" s="65">
        <f t="shared" ref="G27:I27" si="10">SUM(G28:G29)</f>
        <v>21978</v>
      </c>
      <c r="H27" s="66">
        <f t="shared" si="10"/>
        <v>10989</v>
      </c>
      <c r="I27" s="67">
        <f t="shared" si="10"/>
        <v>3663</v>
      </c>
    </row>
    <row r="28" spans="1:9" x14ac:dyDescent="0.3">
      <c r="A28" s="440"/>
      <c r="B28" s="440"/>
      <c r="C28" s="58"/>
      <c r="D28" s="58"/>
      <c r="E28" s="68" t="s">
        <v>31</v>
      </c>
      <c r="F28" s="69">
        <v>15180</v>
      </c>
      <c r="G28" s="83">
        <v>9108</v>
      </c>
      <c r="H28" s="84">
        <v>4554</v>
      </c>
      <c r="I28" s="85">
        <v>1518</v>
      </c>
    </row>
    <row r="29" spans="1:9" x14ac:dyDescent="0.3">
      <c r="A29" s="440"/>
      <c r="B29" s="440"/>
      <c r="C29" s="58"/>
      <c r="D29" s="58"/>
      <c r="E29" s="68" t="s">
        <v>26</v>
      </c>
      <c r="F29" s="69">
        <v>21450</v>
      </c>
      <c r="G29" s="83">
        <v>12870</v>
      </c>
      <c r="H29" s="84">
        <v>6435</v>
      </c>
      <c r="I29" s="85">
        <v>2145</v>
      </c>
    </row>
    <row r="30" spans="1:9" x14ac:dyDescent="0.3">
      <c r="A30" s="58">
        <v>12</v>
      </c>
      <c r="B30" s="58"/>
      <c r="C30" s="58" t="s">
        <v>36</v>
      </c>
      <c r="D30" s="58" t="s">
        <v>39</v>
      </c>
      <c r="E30" s="68" t="s">
        <v>35</v>
      </c>
      <c r="F30" s="60">
        <v>572000</v>
      </c>
      <c r="G30" s="80">
        <v>343000</v>
      </c>
      <c r="H30" s="81">
        <v>229000</v>
      </c>
      <c r="I30" s="86">
        <v>0</v>
      </c>
    </row>
    <row r="31" spans="1:9" x14ac:dyDescent="0.3">
      <c r="A31" s="58">
        <v>13</v>
      </c>
      <c r="B31" s="58"/>
      <c r="C31" s="58" t="s">
        <v>36</v>
      </c>
      <c r="D31" s="58" t="s">
        <v>40</v>
      </c>
      <c r="E31" s="68" t="s">
        <v>41</v>
      </c>
      <c r="F31" s="60">
        <v>85910</v>
      </c>
      <c r="G31" s="80">
        <v>51546</v>
      </c>
      <c r="H31" s="81">
        <v>25773</v>
      </c>
      <c r="I31" s="82">
        <v>8591</v>
      </c>
    </row>
    <row r="32" spans="1:9" x14ac:dyDescent="0.3">
      <c r="A32" s="58">
        <v>14</v>
      </c>
      <c r="B32" s="58"/>
      <c r="C32" s="58" t="s">
        <v>36</v>
      </c>
      <c r="D32" s="58" t="s">
        <v>42</v>
      </c>
      <c r="E32" s="68" t="s">
        <v>43</v>
      </c>
      <c r="F32" s="60">
        <v>10000</v>
      </c>
      <c r="G32" s="80">
        <v>6000</v>
      </c>
      <c r="H32" s="81">
        <v>4000</v>
      </c>
      <c r="I32" s="86">
        <v>0</v>
      </c>
    </row>
    <row r="33" spans="1:9" x14ac:dyDescent="0.3">
      <c r="A33" s="58">
        <v>15</v>
      </c>
      <c r="B33" s="58"/>
      <c r="C33" s="58" t="s">
        <v>44</v>
      </c>
      <c r="D33" s="58" t="s">
        <v>45</v>
      </c>
      <c r="E33" s="68" t="s">
        <v>43</v>
      </c>
      <c r="F33" s="60">
        <v>22000</v>
      </c>
      <c r="G33" s="80">
        <v>13200</v>
      </c>
      <c r="H33" s="81">
        <v>8800</v>
      </c>
      <c r="I33" s="86">
        <v>0</v>
      </c>
    </row>
    <row r="34" spans="1:9" x14ac:dyDescent="0.3">
      <c r="A34" s="58">
        <v>16</v>
      </c>
      <c r="B34" s="58"/>
      <c r="C34" s="58" t="s">
        <v>44</v>
      </c>
      <c r="D34" s="58" t="s">
        <v>46</v>
      </c>
      <c r="E34" s="68" t="s">
        <v>35</v>
      </c>
      <c r="F34" s="60">
        <v>990000</v>
      </c>
      <c r="G34" s="80">
        <v>594000</v>
      </c>
      <c r="H34" s="81">
        <v>396000</v>
      </c>
      <c r="I34" s="86">
        <v>0</v>
      </c>
    </row>
    <row r="35" spans="1:9" x14ac:dyDescent="0.3">
      <c r="A35" s="58">
        <v>17</v>
      </c>
      <c r="B35" s="58"/>
      <c r="C35" s="58" t="s">
        <v>44</v>
      </c>
      <c r="D35" s="58" t="s">
        <v>47</v>
      </c>
      <c r="E35" s="68" t="s">
        <v>31</v>
      </c>
      <c r="F35" s="60">
        <v>29330</v>
      </c>
      <c r="G35" s="80">
        <v>17598</v>
      </c>
      <c r="H35" s="81">
        <v>8799</v>
      </c>
      <c r="I35" s="82">
        <v>2933</v>
      </c>
    </row>
    <row r="36" spans="1:9" x14ac:dyDescent="0.3">
      <c r="A36" s="58">
        <v>18</v>
      </c>
      <c r="B36" s="58"/>
      <c r="C36" s="58" t="s">
        <v>48</v>
      </c>
      <c r="D36" s="58" t="s">
        <v>49</v>
      </c>
      <c r="E36" s="68" t="s">
        <v>43</v>
      </c>
      <c r="F36" s="60">
        <v>15884</v>
      </c>
      <c r="G36" s="80">
        <v>9530</v>
      </c>
      <c r="H36" s="81">
        <v>6354</v>
      </c>
      <c r="I36" s="86">
        <v>0</v>
      </c>
    </row>
    <row r="37" spans="1:9" x14ac:dyDescent="0.3">
      <c r="A37" s="58">
        <v>19</v>
      </c>
      <c r="B37" s="58"/>
      <c r="C37" s="58" t="s">
        <v>50</v>
      </c>
      <c r="D37" s="58" t="s">
        <v>51</v>
      </c>
      <c r="E37" s="68" t="s">
        <v>52</v>
      </c>
      <c r="F37" s="60">
        <v>80000</v>
      </c>
      <c r="G37" s="80">
        <v>48000</v>
      </c>
      <c r="H37" s="81">
        <v>24000</v>
      </c>
      <c r="I37" s="82">
        <v>8000</v>
      </c>
    </row>
    <row r="38" spans="1:9" x14ac:dyDescent="0.3">
      <c r="A38" s="58">
        <v>20</v>
      </c>
      <c r="B38" s="58"/>
      <c r="C38" s="58" t="s">
        <v>50</v>
      </c>
      <c r="D38" s="58" t="s">
        <v>53</v>
      </c>
      <c r="E38" s="68" t="s">
        <v>43</v>
      </c>
      <c r="F38" s="60">
        <v>5738</v>
      </c>
      <c r="G38" s="80">
        <v>3443</v>
      </c>
      <c r="H38" s="81">
        <v>2295</v>
      </c>
      <c r="I38" s="86">
        <v>0</v>
      </c>
    </row>
    <row r="39" spans="1:9" x14ac:dyDescent="0.3">
      <c r="A39" s="58">
        <v>21</v>
      </c>
      <c r="B39" s="58"/>
      <c r="C39" s="58" t="s">
        <v>50</v>
      </c>
      <c r="D39" s="58" t="s">
        <v>54</v>
      </c>
      <c r="E39" s="68" t="s">
        <v>35</v>
      </c>
      <c r="F39" s="60">
        <v>898571</v>
      </c>
      <c r="G39" s="80">
        <v>539143</v>
      </c>
      <c r="H39" s="81">
        <v>359428</v>
      </c>
      <c r="I39" s="86">
        <v>0</v>
      </c>
    </row>
    <row r="40" spans="1:9" x14ac:dyDescent="0.3">
      <c r="A40" s="58">
        <v>22</v>
      </c>
      <c r="B40" s="58"/>
      <c r="C40" s="58" t="s">
        <v>50</v>
      </c>
      <c r="D40" s="58" t="s">
        <v>55</v>
      </c>
      <c r="E40" s="68" t="s">
        <v>56</v>
      </c>
      <c r="F40" s="60">
        <v>55552</v>
      </c>
      <c r="G40" s="80">
        <v>33331</v>
      </c>
      <c r="H40" s="81">
        <v>16666</v>
      </c>
      <c r="I40" s="82">
        <v>5555</v>
      </c>
    </row>
    <row r="41" spans="1:9" x14ac:dyDescent="0.3">
      <c r="A41" s="58">
        <v>23</v>
      </c>
      <c r="B41" s="58"/>
      <c r="C41" s="58" t="s">
        <v>57</v>
      </c>
      <c r="D41" s="58" t="s">
        <v>58</v>
      </c>
      <c r="E41" s="68" t="s">
        <v>56</v>
      </c>
      <c r="F41" s="60">
        <v>12066</v>
      </c>
      <c r="G41" s="80">
        <v>7240</v>
      </c>
      <c r="H41" s="81">
        <v>3620</v>
      </c>
      <c r="I41" s="82">
        <v>1206</v>
      </c>
    </row>
    <row r="42" spans="1:9" x14ac:dyDescent="0.3">
      <c r="A42" s="58">
        <v>24</v>
      </c>
      <c r="B42" s="58"/>
      <c r="C42" s="58" t="s">
        <v>59</v>
      </c>
      <c r="D42" s="58" t="s">
        <v>60</v>
      </c>
      <c r="E42" s="68" t="s">
        <v>24</v>
      </c>
      <c r="F42" s="60">
        <v>202950</v>
      </c>
      <c r="G42" s="80">
        <v>121770</v>
      </c>
      <c r="H42" s="81">
        <v>60885</v>
      </c>
      <c r="I42" s="82">
        <v>20295</v>
      </c>
    </row>
    <row r="43" spans="1:9" x14ac:dyDescent="0.3">
      <c r="A43" s="440">
        <v>25</v>
      </c>
      <c r="B43" s="440"/>
      <c r="C43" s="58" t="s">
        <v>758</v>
      </c>
      <c r="D43" s="58" t="s">
        <v>61</v>
      </c>
      <c r="E43" s="34" t="s">
        <v>616</v>
      </c>
      <c r="F43" s="64">
        <f>SUM(F44:F45)</f>
        <v>39853</v>
      </c>
      <c r="G43" s="65">
        <f t="shared" ref="G43:I43" si="11">SUM(G44:G45)</f>
        <v>23912</v>
      </c>
      <c r="H43" s="66">
        <f t="shared" si="11"/>
        <v>11955</v>
      </c>
      <c r="I43" s="67">
        <f t="shared" si="11"/>
        <v>3986</v>
      </c>
    </row>
    <row r="44" spans="1:9" x14ac:dyDescent="0.3">
      <c r="A44" s="440"/>
      <c r="B44" s="440"/>
      <c r="C44" s="58"/>
      <c r="D44" s="58"/>
      <c r="E44" s="68" t="s">
        <v>62</v>
      </c>
      <c r="F44" s="69">
        <v>19965</v>
      </c>
      <c r="G44" s="83">
        <v>11979</v>
      </c>
      <c r="H44" s="84">
        <v>5989</v>
      </c>
      <c r="I44" s="85">
        <v>1997</v>
      </c>
    </row>
    <row r="45" spans="1:9" x14ac:dyDescent="0.3">
      <c r="A45" s="440"/>
      <c r="B45" s="440"/>
      <c r="C45" s="58"/>
      <c r="D45" s="58"/>
      <c r="E45" s="68" t="s">
        <v>63</v>
      </c>
      <c r="F45" s="69">
        <v>19888</v>
      </c>
      <c r="G45" s="83">
        <v>11933</v>
      </c>
      <c r="H45" s="84">
        <v>5966</v>
      </c>
      <c r="I45" s="85">
        <v>1989</v>
      </c>
    </row>
    <row r="46" spans="1:9" x14ac:dyDescent="0.3">
      <c r="A46" s="58">
        <v>26</v>
      </c>
      <c r="B46" s="58"/>
      <c r="C46" s="58" t="s">
        <v>64</v>
      </c>
      <c r="D46" s="58" t="s">
        <v>65</v>
      </c>
      <c r="E46" s="68" t="s">
        <v>35</v>
      </c>
      <c r="F46" s="60">
        <v>2964000</v>
      </c>
      <c r="G46" s="80">
        <v>1778000</v>
      </c>
      <c r="H46" s="81">
        <v>1186000</v>
      </c>
      <c r="I46" s="86">
        <v>0</v>
      </c>
    </row>
    <row r="47" spans="1:9" x14ac:dyDescent="0.3">
      <c r="A47" s="58">
        <v>27</v>
      </c>
      <c r="B47" s="58"/>
      <c r="C47" s="76" t="s">
        <v>64</v>
      </c>
      <c r="D47" s="76" t="s">
        <v>66</v>
      </c>
      <c r="E47" s="68" t="s">
        <v>67</v>
      </c>
      <c r="F47" s="60">
        <v>20543</v>
      </c>
      <c r="G47" s="80">
        <v>12428</v>
      </c>
      <c r="H47" s="81">
        <v>6214</v>
      </c>
      <c r="I47" s="82">
        <v>2071</v>
      </c>
    </row>
    <row r="48" spans="1:9" x14ac:dyDescent="0.3">
      <c r="A48" s="58">
        <v>28</v>
      </c>
      <c r="B48" s="58"/>
      <c r="C48" s="76" t="s">
        <v>64</v>
      </c>
      <c r="D48" s="76" t="s">
        <v>68</v>
      </c>
      <c r="E48" s="68" t="s">
        <v>35</v>
      </c>
      <c r="F48" s="60">
        <v>1644000</v>
      </c>
      <c r="G48" s="80">
        <v>983000</v>
      </c>
      <c r="H48" s="81">
        <v>661000</v>
      </c>
      <c r="I48" s="86">
        <v>0</v>
      </c>
    </row>
    <row r="49" spans="1:9" x14ac:dyDescent="0.3">
      <c r="A49" s="58">
        <v>29</v>
      </c>
      <c r="B49" s="58"/>
      <c r="C49" s="76" t="s">
        <v>64</v>
      </c>
      <c r="D49" s="76" t="s">
        <v>69</v>
      </c>
      <c r="E49" s="68" t="s">
        <v>31</v>
      </c>
      <c r="F49" s="60">
        <v>85225</v>
      </c>
      <c r="G49" s="80">
        <v>51135</v>
      </c>
      <c r="H49" s="81">
        <v>25568</v>
      </c>
      <c r="I49" s="82">
        <v>8522</v>
      </c>
    </row>
    <row r="50" spans="1:9" x14ac:dyDescent="0.3">
      <c r="A50" s="440">
        <v>30</v>
      </c>
      <c r="B50" s="440"/>
      <c r="C50" s="58" t="s">
        <v>64</v>
      </c>
      <c r="D50" s="58" t="s">
        <v>70</v>
      </c>
      <c r="E50" s="34" t="s">
        <v>616</v>
      </c>
      <c r="F50" s="64">
        <f>SUM(F51:F52)</f>
        <v>203064</v>
      </c>
      <c r="G50" s="65">
        <f t="shared" ref="G50:I50" si="12">SUM(G51:G52)</f>
        <v>121839</v>
      </c>
      <c r="H50" s="66">
        <f t="shared" si="12"/>
        <v>60918</v>
      </c>
      <c r="I50" s="67">
        <f t="shared" si="12"/>
        <v>20307</v>
      </c>
    </row>
    <row r="51" spans="1:9" x14ac:dyDescent="0.3">
      <c r="A51" s="440"/>
      <c r="B51" s="440"/>
      <c r="C51" s="58"/>
      <c r="D51" s="58"/>
      <c r="E51" s="68" t="s">
        <v>31</v>
      </c>
      <c r="F51" s="69">
        <v>150586</v>
      </c>
      <c r="G51" s="83">
        <v>90352</v>
      </c>
      <c r="H51" s="84">
        <v>45175</v>
      </c>
      <c r="I51" s="85">
        <v>15059</v>
      </c>
    </row>
    <row r="52" spans="1:9" x14ac:dyDescent="0.3">
      <c r="A52" s="440"/>
      <c r="B52" s="440"/>
      <c r="C52" s="58"/>
      <c r="D52" s="58"/>
      <c r="E52" s="68" t="s">
        <v>71</v>
      </c>
      <c r="F52" s="69">
        <v>52478</v>
      </c>
      <c r="G52" s="83">
        <v>31487</v>
      </c>
      <c r="H52" s="84">
        <v>15743</v>
      </c>
      <c r="I52" s="85">
        <v>5248</v>
      </c>
    </row>
    <row r="53" spans="1:9" x14ac:dyDescent="0.3">
      <c r="A53" s="58">
        <v>31</v>
      </c>
      <c r="B53" s="58"/>
      <c r="C53" s="58" t="s">
        <v>72</v>
      </c>
      <c r="D53" s="58" t="s">
        <v>73</v>
      </c>
      <c r="E53" s="68" t="s">
        <v>74</v>
      </c>
      <c r="F53" s="69">
        <v>1400000</v>
      </c>
      <c r="G53" s="83">
        <v>840000</v>
      </c>
      <c r="H53" s="84">
        <v>560000</v>
      </c>
      <c r="I53" s="90">
        <v>0</v>
      </c>
    </row>
    <row r="54" spans="1:9" x14ac:dyDescent="0.3">
      <c r="A54" s="58">
        <v>32</v>
      </c>
      <c r="B54" s="58"/>
      <c r="C54" s="58" t="s">
        <v>75</v>
      </c>
      <c r="D54" s="58" t="s">
        <v>76</v>
      </c>
      <c r="E54" s="76" t="s">
        <v>77</v>
      </c>
      <c r="F54" s="69">
        <v>2122057</v>
      </c>
      <c r="G54" s="91">
        <v>1273234</v>
      </c>
      <c r="H54" s="92">
        <v>636617</v>
      </c>
      <c r="I54" s="93">
        <v>212206</v>
      </c>
    </row>
    <row r="55" spans="1:9" x14ac:dyDescent="0.3">
      <c r="A55" s="58">
        <v>33</v>
      </c>
      <c r="B55" s="58"/>
      <c r="C55" s="58" t="s">
        <v>75</v>
      </c>
      <c r="D55" s="58" t="s">
        <v>78</v>
      </c>
      <c r="E55" s="76" t="s">
        <v>79</v>
      </c>
      <c r="F55" s="69">
        <v>1650000</v>
      </c>
      <c r="G55" s="91">
        <v>990000</v>
      </c>
      <c r="H55" s="92">
        <v>495000</v>
      </c>
      <c r="I55" s="93">
        <v>165000</v>
      </c>
    </row>
    <row r="56" spans="1:9" x14ac:dyDescent="0.3">
      <c r="A56" s="58">
        <v>34</v>
      </c>
      <c r="B56" s="58"/>
      <c r="C56" s="58" t="s">
        <v>80</v>
      </c>
      <c r="D56" s="58" t="s">
        <v>81</v>
      </c>
      <c r="E56" s="76" t="s">
        <v>82</v>
      </c>
      <c r="F56" s="69">
        <v>38390</v>
      </c>
      <c r="G56" s="91">
        <v>23034</v>
      </c>
      <c r="H56" s="92">
        <v>15356</v>
      </c>
      <c r="I56" s="94">
        <v>0</v>
      </c>
    </row>
    <row r="57" spans="1:9" x14ac:dyDescent="0.3">
      <c r="A57" s="440">
        <v>35</v>
      </c>
      <c r="B57" s="440"/>
      <c r="C57" s="58" t="s">
        <v>80</v>
      </c>
      <c r="D57" s="58" t="s">
        <v>83</v>
      </c>
      <c r="E57" s="34" t="s">
        <v>616</v>
      </c>
      <c r="F57" s="64">
        <f>SUM(F58:F59)</f>
        <v>1744890</v>
      </c>
      <c r="G57" s="65">
        <f t="shared" ref="G57:I57" si="13">SUM(G58:G59)</f>
        <v>1046934</v>
      </c>
      <c r="H57" s="66">
        <f t="shared" si="13"/>
        <v>678156</v>
      </c>
      <c r="I57" s="67">
        <f t="shared" si="13"/>
        <v>19800</v>
      </c>
    </row>
    <row r="58" spans="1:9" x14ac:dyDescent="0.3">
      <c r="A58" s="440"/>
      <c r="B58" s="440"/>
      <c r="C58" s="58"/>
      <c r="D58" s="58"/>
      <c r="E58" s="76" t="s">
        <v>84</v>
      </c>
      <c r="F58" s="69">
        <v>1546890</v>
      </c>
      <c r="G58" s="91">
        <v>928134</v>
      </c>
      <c r="H58" s="92">
        <v>618756</v>
      </c>
      <c r="I58" s="94">
        <v>0</v>
      </c>
    </row>
    <row r="59" spans="1:9" x14ac:dyDescent="0.3">
      <c r="A59" s="440"/>
      <c r="B59" s="440"/>
      <c r="C59" s="58"/>
      <c r="D59" s="58"/>
      <c r="E59" s="76" t="s">
        <v>85</v>
      </c>
      <c r="F59" s="69">
        <v>198000</v>
      </c>
      <c r="G59" s="91">
        <v>118800</v>
      </c>
      <c r="H59" s="92">
        <v>59400</v>
      </c>
      <c r="I59" s="93">
        <v>19800</v>
      </c>
    </row>
    <row r="60" spans="1:9" x14ac:dyDescent="0.3">
      <c r="A60" s="58">
        <v>36</v>
      </c>
      <c r="B60" s="58"/>
      <c r="C60" s="58" t="s">
        <v>80</v>
      </c>
      <c r="D60" s="58" t="s">
        <v>86</v>
      </c>
      <c r="E60" s="76" t="s">
        <v>56</v>
      </c>
      <c r="F60" s="60">
        <v>14112</v>
      </c>
      <c r="G60" s="77">
        <v>8467</v>
      </c>
      <c r="H60" s="78">
        <v>4234</v>
      </c>
      <c r="I60" s="79">
        <v>1411</v>
      </c>
    </row>
    <row r="61" spans="1:9" x14ac:dyDescent="0.3">
      <c r="A61" s="440">
        <v>37</v>
      </c>
      <c r="B61" s="440"/>
      <c r="C61" s="58" t="s">
        <v>80</v>
      </c>
      <c r="D61" s="58" t="s">
        <v>87</v>
      </c>
      <c r="E61" s="34" t="s">
        <v>616</v>
      </c>
      <c r="F61" s="64">
        <f>SUM(F62:F63)</f>
        <v>68420</v>
      </c>
      <c r="G61" s="65">
        <f t="shared" ref="G61:I61" si="14">SUM(G62:G63)</f>
        <v>41052</v>
      </c>
      <c r="H61" s="66">
        <f t="shared" si="14"/>
        <v>20526</v>
      </c>
      <c r="I61" s="67">
        <f t="shared" si="14"/>
        <v>6842</v>
      </c>
    </row>
    <row r="62" spans="1:9" x14ac:dyDescent="0.3">
      <c r="A62" s="440"/>
      <c r="B62" s="440"/>
      <c r="C62" s="58"/>
      <c r="D62" s="58"/>
      <c r="E62" s="76" t="s">
        <v>56</v>
      </c>
      <c r="F62" s="69">
        <v>50490</v>
      </c>
      <c r="G62" s="91">
        <v>30294</v>
      </c>
      <c r="H62" s="92">
        <v>15147</v>
      </c>
      <c r="I62" s="93">
        <v>5049</v>
      </c>
    </row>
    <row r="63" spans="1:9" x14ac:dyDescent="0.3">
      <c r="A63" s="440"/>
      <c r="B63" s="440"/>
      <c r="C63" s="58"/>
      <c r="D63" s="58"/>
      <c r="E63" s="76" t="s">
        <v>32</v>
      </c>
      <c r="F63" s="69">
        <v>17930</v>
      </c>
      <c r="G63" s="91">
        <v>10758</v>
      </c>
      <c r="H63" s="92">
        <v>5379</v>
      </c>
      <c r="I63" s="93">
        <v>1793</v>
      </c>
    </row>
    <row r="64" spans="1:9" x14ac:dyDescent="0.3">
      <c r="A64" s="440">
        <v>38</v>
      </c>
      <c r="B64" s="440"/>
      <c r="C64" s="58" t="s">
        <v>80</v>
      </c>
      <c r="D64" s="58" t="s">
        <v>88</v>
      </c>
      <c r="E64" s="34" t="s">
        <v>616</v>
      </c>
      <c r="F64" s="64">
        <f>SUM(F65:F66)</f>
        <v>38830</v>
      </c>
      <c r="G64" s="65">
        <f t="shared" ref="G64:I64" si="15">SUM(G65:G66)</f>
        <v>23298</v>
      </c>
      <c r="H64" s="66">
        <f t="shared" si="15"/>
        <v>14784</v>
      </c>
      <c r="I64" s="67">
        <f t="shared" si="15"/>
        <v>748</v>
      </c>
    </row>
    <row r="65" spans="1:9" x14ac:dyDescent="0.3">
      <c r="A65" s="440"/>
      <c r="B65" s="440"/>
      <c r="C65" s="58"/>
      <c r="D65" s="58"/>
      <c r="E65" s="76" t="s">
        <v>89</v>
      </c>
      <c r="F65" s="69">
        <v>31350</v>
      </c>
      <c r="G65" s="91">
        <v>18810</v>
      </c>
      <c r="H65" s="92">
        <v>12540</v>
      </c>
      <c r="I65" s="93"/>
    </row>
    <row r="66" spans="1:9" x14ac:dyDescent="0.3">
      <c r="A66" s="440"/>
      <c r="B66" s="440"/>
      <c r="C66" s="58"/>
      <c r="D66" s="58"/>
      <c r="E66" s="76" t="s">
        <v>56</v>
      </c>
      <c r="F66" s="69">
        <v>7480</v>
      </c>
      <c r="G66" s="91">
        <v>4488</v>
      </c>
      <c r="H66" s="92">
        <v>2244</v>
      </c>
      <c r="I66" s="93">
        <v>748</v>
      </c>
    </row>
    <row r="67" spans="1:9" x14ac:dyDescent="0.3">
      <c r="A67" s="440">
        <v>39</v>
      </c>
      <c r="B67" s="440"/>
      <c r="C67" s="58" t="s">
        <v>80</v>
      </c>
      <c r="D67" s="58" t="s">
        <v>90</v>
      </c>
      <c r="E67" s="34" t="s">
        <v>616</v>
      </c>
      <c r="F67" s="64">
        <f>SUM(F68:F69)</f>
        <v>95447</v>
      </c>
      <c r="G67" s="65">
        <f t="shared" ref="G67:I67" si="16">SUM(G68:G69)</f>
        <v>57267</v>
      </c>
      <c r="H67" s="66">
        <f t="shared" si="16"/>
        <v>36124</v>
      </c>
      <c r="I67" s="67">
        <f t="shared" si="16"/>
        <v>2056</v>
      </c>
    </row>
    <row r="68" spans="1:9" x14ac:dyDescent="0.3">
      <c r="A68" s="440"/>
      <c r="B68" s="440"/>
      <c r="C68" s="58"/>
      <c r="D68" s="58"/>
      <c r="E68" s="76" t="s">
        <v>89</v>
      </c>
      <c r="F68" s="69">
        <v>74888</v>
      </c>
      <c r="G68" s="91">
        <v>44932</v>
      </c>
      <c r="H68" s="92">
        <v>29956</v>
      </c>
      <c r="I68" s="94">
        <v>0</v>
      </c>
    </row>
    <row r="69" spans="1:9" x14ac:dyDescent="0.3">
      <c r="A69" s="440"/>
      <c r="B69" s="440"/>
      <c r="C69" s="58"/>
      <c r="D69" s="58"/>
      <c r="E69" s="76" t="s">
        <v>56</v>
      </c>
      <c r="F69" s="69">
        <v>20559</v>
      </c>
      <c r="G69" s="91">
        <v>12335</v>
      </c>
      <c r="H69" s="92">
        <v>6168</v>
      </c>
      <c r="I69" s="93">
        <v>2056</v>
      </c>
    </row>
    <row r="70" spans="1:9" x14ac:dyDescent="0.3">
      <c r="A70" s="58">
        <v>40</v>
      </c>
      <c r="B70" s="58"/>
      <c r="C70" s="58" t="s">
        <v>80</v>
      </c>
      <c r="D70" s="58" t="s">
        <v>91</v>
      </c>
      <c r="E70" s="76" t="s">
        <v>56</v>
      </c>
      <c r="F70" s="60">
        <v>19514</v>
      </c>
      <c r="G70" s="77">
        <v>11708</v>
      </c>
      <c r="H70" s="78">
        <v>5854</v>
      </c>
      <c r="I70" s="79">
        <v>1952</v>
      </c>
    </row>
    <row r="71" spans="1:9" x14ac:dyDescent="0.3">
      <c r="A71" s="58">
        <v>41</v>
      </c>
      <c r="B71" s="58"/>
      <c r="C71" s="58" t="s">
        <v>92</v>
      </c>
      <c r="D71" s="58" t="s">
        <v>93</v>
      </c>
      <c r="E71" s="76" t="s">
        <v>94</v>
      </c>
      <c r="F71" s="60">
        <v>320700</v>
      </c>
      <c r="G71" s="77">
        <v>192420</v>
      </c>
      <c r="H71" s="78">
        <v>128280</v>
      </c>
      <c r="I71" s="95">
        <v>0</v>
      </c>
    </row>
    <row r="72" spans="1:9" x14ac:dyDescent="0.3">
      <c r="A72" s="58">
        <v>42</v>
      </c>
      <c r="B72" s="58"/>
      <c r="C72" s="58" t="s">
        <v>732</v>
      </c>
      <c r="D72" s="58" t="s">
        <v>733</v>
      </c>
      <c r="E72" s="76" t="s">
        <v>734</v>
      </c>
      <c r="F72" s="60">
        <f>G72+H72</f>
        <v>1333333.3333333335</v>
      </c>
      <c r="G72" s="77">
        <v>800000</v>
      </c>
      <c r="H72" s="78">
        <f>G72/6*4</f>
        <v>533333.33333333337</v>
      </c>
      <c r="I72" s="95">
        <v>0</v>
      </c>
    </row>
    <row r="73" spans="1:9" ht="18.75" customHeight="1" x14ac:dyDescent="0.3">
      <c r="A73" s="51"/>
      <c r="B73" s="51" t="s">
        <v>660</v>
      </c>
      <c r="C73" s="51" t="s">
        <v>613</v>
      </c>
      <c r="D73" s="52">
        <v>35</v>
      </c>
      <c r="E73" s="53">
        <v>56</v>
      </c>
      <c r="F73" s="96">
        <f>SUM(F74,F78,F79,F82:F84,F87:F88,F91:F92,F95:F102,F107,F110:F113,F116,F117:F119,F122,F126:F127,F130,F133,F136,F139,F142)</f>
        <v>18310000</v>
      </c>
      <c r="G73" s="97">
        <f t="shared" ref="G73:I73" si="17">SUM(G74,G78,G79,G82:G84,G87:G88,G91:G92,G95:G102,G107,G110:G113,G116,G117:G119,G122,G126:G127,G130,G133,G136,G139,G142)</f>
        <v>10986000</v>
      </c>
      <c r="H73" s="98">
        <f t="shared" si="17"/>
        <v>5914847</v>
      </c>
      <c r="I73" s="99">
        <f t="shared" si="17"/>
        <v>1409153</v>
      </c>
    </row>
    <row r="74" spans="1:9" x14ac:dyDescent="0.3">
      <c r="A74" s="440">
        <v>1</v>
      </c>
      <c r="B74" s="440"/>
      <c r="C74" s="58" t="s">
        <v>17</v>
      </c>
      <c r="D74" s="58" t="s">
        <v>95</v>
      </c>
      <c r="E74" s="34" t="s">
        <v>616</v>
      </c>
      <c r="F74" s="64">
        <f>SUM(F75:F77)</f>
        <v>1628700</v>
      </c>
      <c r="G74" s="65">
        <f t="shared" ref="G74:I74" si="18">SUM(G75:G77)</f>
        <v>977220</v>
      </c>
      <c r="H74" s="66">
        <f t="shared" si="18"/>
        <v>488610</v>
      </c>
      <c r="I74" s="67">
        <f t="shared" si="18"/>
        <v>162870</v>
      </c>
    </row>
    <row r="75" spans="1:9" x14ac:dyDescent="0.3">
      <c r="A75" s="440"/>
      <c r="B75" s="440"/>
      <c r="C75" s="58"/>
      <c r="D75" s="58"/>
      <c r="E75" s="100" t="s">
        <v>96</v>
      </c>
      <c r="F75" s="101">
        <v>1300000</v>
      </c>
      <c r="G75" s="102">
        <v>780000</v>
      </c>
      <c r="H75" s="103">
        <v>390000</v>
      </c>
      <c r="I75" s="104">
        <v>130000</v>
      </c>
    </row>
    <row r="76" spans="1:9" x14ac:dyDescent="0.3">
      <c r="A76" s="440"/>
      <c r="B76" s="440"/>
      <c r="C76" s="58"/>
      <c r="D76" s="58"/>
      <c r="E76" s="100" t="s">
        <v>97</v>
      </c>
      <c r="F76" s="101">
        <v>140000</v>
      </c>
      <c r="G76" s="102">
        <v>84000</v>
      </c>
      <c r="H76" s="103">
        <v>42000</v>
      </c>
      <c r="I76" s="104">
        <v>14000</v>
      </c>
    </row>
    <row r="77" spans="1:9" x14ac:dyDescent="0.3">
      <c r="A77" s="440"/>
      <c r="B77" s="440"/>
      <c r="C77" s="58"/>
      <c r="D77" s="58"/>
      <c r="E77" s="100" t="s">
        <v>98</v>
      </c>
      <c r="F77" s="101">
        <v>188700</v>
      </c>
      <c r="G77" s="102">
        <v>113220</v>
      </c>
      <c r="H77" s="105">
        <v>56610</v>
      </c>
      <c r="I77" s="104">
        <v>18870</v>
      </c>
    </row>
    <row r="78" spans="1:9" x14ac:dyDescent="0.3">
      <c r="A78" s="58">
        <v>2</v>
      </c>
      <c r="B78" s="58"/>
      <c r="C78" s="58" t="s">
        <v>17</v>
      </c>
      <c r="D78" s="58" t="s">
        <v>99</v>
      </c>
      <c r="E78" s="100" t="s">
        <v>100</v>
      </c>
      <c r="F78" s="106">
        <v>780000</v>
      </c>
      <c r="G78" s="107">
        <v>468000</v>
      </c>
      <c r="H78" s="108">
        <v>312000</v>
      </c>
      <c r="I78" s="109">
        <v>0</v>
      </c>
    </row>
    <row r="79" spans="1:9" x14ac:dyDescent="0.3">
      <c r="A79" s="437">
        <v>3</v>
      </c>
      <c r="B79" s="437"/>
      <c r="C79" s="87" t="s">
        <v>17</v>
      </c>
      <c r="D79" s="87" t="s">
        <v>101</v>
      </c>
      <c r="E79" s="34" t="s">
        <v>616</v>
      </c>
      <c r="F79" s="64">
        <f>SUM(F80:F81)</f>
        <v>115045</v>
      </c>
      <c r="G79" s="65">
        <f t="shared" ref="G79:I79" si="19">SUM(G80:G81)</f>
        <v>69027</v>
      </c>
      <c r="H79" s="66">
        <f t="shared" si="19"/>
        <v>37390.5</v>
      </c>
      <c r="I79" s="67">
        <f t="shared" si="19"/>
        <v>8627.5</v>
      </c>
    </row>
    <row r="80" spans="1:9" x14ac:dyDescent="0.3">
      <c r="A80" s="438"/>
      <c r="B80" s="438"/>
      <c r="C80" s="88"/>
      <c r="D80" s="88"/>
      <c r="E80" s="100" t="s">
        <v>102</v>
      </c>
      <c r="F80" s="110">
        <v>28770</v>
      </c>
      <c r="G80" s="111">
        <v>17262</v>
      </c>
      <c r="H80" s="112">
        <v>11508</v>
      </c>
      <c r="I80" s="113">
        <v>0</v>
      </c>
    </row>
    <row r="81" spans="1:9" ht="33" x14ac:dyDescent="0.3">
      <c r="A81" s="439"/>
      <c r="B81" s="439"/>
      <c r="C81" s="89"/>
      <c r="D81" s="89"/>
      <c r="E81" s="100" t="s">
        <v>103</v>
      </c>
      <c r="F81" s="101">
        <v>86275</v>
      </c>
      <c r="G81" s="102">
        <v>51765</v>
      </c>
      <c r="H81" s="103">
        <v>25882.5</v>
      </c>
      <c r="I81" s="104">
        <v>8627.5</v>
      </c>
    </row>
    <row r="82" spans="1:9" x14ac:dyDescent="0.3">
      <c r="A82" s="58">
        <v>4</v>
      </c>
      <c r="B82" s="58"/>
      <c r="C82" s="58" t="s">
        <v>17</v>
      </c>
      <c r="D82" s="58" t="s">
        <v>104</v>
      </c>
      <c r="E82" s="100" t="s">
        <v>105</v>
      </c>
      <c r="F82" s="101">
        <v>328000</v>
      </c>
      <c r="G82" s="102">
        <v>196800</v>
      </c>
      <c r="H82" s="105">
        <v>131200</v>
      </c>
      <c r="I82" s="114">
        <v>0</v>
      </c>
    </row>
    <row r="83" spans="1:9" x14ac:dyDescent="0.3">
      <c r="A83" s="58">
        <v>5</v>
      </c>
      <c r="B83" s="58"/>
      <c r="C83" s="58" t="s">
        <v>17</v>
      </c>
      <c r="D83" s="58" t="s">
        <v>106</v>
      </c>
      <c r="E83" s="100" t="s">
        <v>107</v>
      </c>
      <c r="F83" s="106">
        <v>600000</v>
      </c>
      <c r="G83" s="107">
        <v>360000</v>
      </c>
      <c r="H83" s="108">
        <v>180000</v>
      </c>
      <c r="I83" s="115">
        <v>60000</v>
      </c>
    </row>
    <row r="84" spans="1:9" x14ac:dyDescent="0.3">
      <c r="A84" s="440">
        <v>6</v>
      </c>
      <c r="B84" s="440"/>
      <c r="C84" s="87" t="s">
        <v>17</v>
      </c>
      <c r="D84" s="87" t="s">
        <v>108</v>
      </c>
      <c r="E84" s="34" t="s">
        <v>616</v>
      </c>
      <c r="F84" s="64">
        <f>SUM(F85:F86)</f>
        <v>643200</v>
      </c>
      <c r="G84" s="65">
        <f t="shared" ref="G84:I84" si="20">SUM(G85:G86)</f>
        <v>385920</v>
      </c>
      <c r="H84" s="66">
        <f t="shared" si="20"/>
        <v>192960</v>
      </c>
      <c r="I84" s="67">
        <f t="shared" si="20"/>
        <v>64320</v>
      </c>
    </row>
    <row r="85" spans="1:9" ht="33" x14ac:dyDescent="0.3">
      <c r="A85" s="440"/>
      <c r="B85" s="440"/>
      <c r="C85" s="88"/>
      <c r="D85" s="88"/>
      <c r="E85" s="100" t="s">
        <v>109</v>
      </c>
      <c r="F85" s="101">
        <v>551650</v>
      </c>
      <c r="G85" s="102">
        <v>330990</v>
      </c>
      <c r="H85" s="103">
        <v>165495</v>
      </c>
      <c r="I85" s="104">
        <v>55165</v>
      </c>
    </row>
    <row r="86" spans="1:9" ht="49.5" x14ac:dyDescent="0.3">
      <c r="A86" s="440"/>
      <c r="B86" s="440"/>
      <c r="C86" s="89"/>
      <c r="D86" s="89"/>
      <c r="E86" s="100" t="s">
        <v>110</v>
      </c>
      <c r="F86" s="101">
        <v>91550</v>
      </c>
      <c r="G86" s="102">
        <v>54930</v>
      </c>
      <c r="H86" s="105">
        <v>27465</v>
      </c>
      <c r="I86" s="104">
        <v>9155</v>
      </c>
    </row>
    <row r="87" spans="1:9" x14ac:dyDescent="0.3">
      <c r="A87" s="58">
        <v>7</v>
      </c>
      <c r="B87" s="58"/>
      <c r="C87" s="58" t="s">
        <v>17</v>
      </c>
      <c r="D87" s="58" t="s">
        <v>111</v>
      </c>
      <c r="E87" s="100" t="s">
        <v>112</v>
      </c>
      <c r="F87" s="106">
        <v>50000</v>
      </c>
      <c r="G87" s="107">
        <v>30000</v>
      </c>
      <c r="H87" s="108">
        <v>15000</v>
      </c>
      <c r="I87" s="115">
        <v>5000</v>
      </c>
    </row>
    <row r="88" spans="1:9" x14ac:dyDescent="0.3">
      <c r="A88" s="440">
        <v>8</v>
      </c>
      <c r="B88" s="440"/>
      <c r="C88" s="58" t="s">
        <v>17</v>
      </c>
      <c r="D88" s="58" t="s">
        <v>113</v>
      </c>
      <c r="E88" s="34" t="s">
        <v>616</v>
      </c>
      <c r="F88" s="64">
        <f>SUM(F89:F90)</f>
        <v>329000</v>
      </c>
      <c r="G88" s="65">
        <f t="shared" ref="G88:I88" si="21">SUM(G89:G90)</f>
        <v>197400</v>
      </c>
      <c r="H88" s="66">
        <f t="shared" si="21"/>
        <v>108600</v>
      </c>
      <c r="I88" s="67">
        <f t="shared" si="21"/>
        <v>23000</v>
      </c>
    </row>
    <row r="89" spans="1:9" x14ac:dyDescent="0.3">
      <c r="A89" s="440"/>
      <c r="B89" s="440"/>
      <c r="C89" s="58"/>
      <c r="D89" s="58"/>
      <c r="E89" s="100" t="s">
        <v>114</v>
      </c>
      <c r="F89" s="101">
        <v>230000</v>
      </c>
      <c r="G89" s="102">
        <v>138000</v>
      </c>
      <c r="H89" s="103">
        <v>69000</v>
      </c>
      <c r="I89" s="104">
        <v>23000</v>
      </c>
    </row>
    <row r="90" spans="1:9" x14ac:dyDescent="0.3">
      <c r="A90" s="440"/>
      <c r="B90" s="440"/>
      <c r="C90" s="58"/>
      <c r="D90" s="58"/>
      <c r="E90" s="100" t="s">
        <v>115</v>
      </c>
      <c r="F90" s="101">
        <v>99000</v>
      </c>
      <c r="G90" s="102">
        <v>59400</v>
      </c>
      <c r="H90" s="103">
        <v>39600</v>
      </c>
      <c r="I90" s="114">
        <v>0</v>
      </c>
    </row>
    <row r="91" spans="1:9" x14ac:dyDescent="0.3">
      <c r="A91" s="58">
        <v>9</v>
      </c>
      <c r="B91" s="58"/>
      <c r="C91" s="58" t="s">
        <v>116</v>
      </c>
      <c r="D91" s="58" t="s">
        <v>117</v>
      </c>
      <c r="E91" s="100" t="s">
        <v>118</v>
      </c>
      <c r="F91" s="101">
        <v>50000</v>
      </c>
      <c r="G91" s="102">
        <v>30000</v>
      </c>
      <c r="H91" s="105">
        <v>15000</v>
      </c>
      <c r="I91" s="104">
        <v>5000</v>
      </c>
    </row>
    <row r="92" spans="1:9" x14ac:dyDescent="0.3">
      <c r="A92" s="440">
        <v>10</v>
      </c>
      <c r="B92" s="440"/>
      <c r="C92" s="58" t="s">
        <v>119</v>
      </c>
      <c r="D92" s="58" t="s">
        <v>120</v>
      </c>
      <c r="E92" s="34" t="s">
        <v>616</v>
      </c>
      <c r="F92" s="64">
        <f>SUM(F93:F94)</f>
        <v>1150000</v>
      </c>
      <c r="G92" s="65">
        <f t="shared" ref="G92:I92" si="22">SUM(G93:G94)</f>
        <v>690000</v>
      </c>
      <c r="H92" s="66">
        <f t="shared" si="22"/>
        <v>360000</v>
      </c>
      <c r="I92" s="67">
        <f t="shared" si="22"/>
        <v>100000</v>
      </c>
    </row>
    <row r="93" spans="1:9" x14ac:dyDescent="0.3">
      <c r="A93" s="440"/>
      <c r="B93" s="440"/>
      <c r="C93" s="58"/>
      <c r="D93" s="58"/>
      <c r="E93" s="100" t="s">
        <v>121</v>
      </c>
      <c r="F93" s="101">
        <v>150000</v>
      </c>
      <c r="G93" s="102">
        <v>90000</v>
      </c>
      <c r="H93" s="103">
        <v>60000</v>
      </c>
      <c r="I93" s="114">
        <v>0</v>
      </c>
    </row>
    <row r="94" spans="1:9" x14ac:dyDescent="0.3">
      <c r="A94" s="440"/>
      <c r="B94" s="440"/>
      <c r="C94" s="58"/>
      <c r="D94" s="58"/>
      <c r="E94" s="100" t="s">
        <v>122</v>
      </c>
      <c r="F94" s="101">
        <v>1000000</v>
      </c>
      <c r="G94" s="102">
        <v>600000</v>
      </c>
      <c r="H94" s="103">
        <v>300000</v>
      </c>
      <c r="I94" s="104">
        <v>100000</v>
      </c>
    </row>
    <row r="95" spans="1:9" x14ac:dyDescent="0.3">
      <c r="A95" s="58">
        <v>11</v>
      </c>
      <c r="B95" s="58"/>
      <c r="C95" s="58" t="s">
        <v>119</v>
      </c>
      <c r="D95" s="58" t="s">
        <v>123</v>
      </c>
      <c r="E95" s="100" t="s">
        <v>124</v>
      </c>
      <c r="F95" s="106">
        <v>900000</v>
      </c>
      <c r="G95" s="107">
        <v>540000</v>
      </c>
      <c r="H95" s="108">
        <v>270000</v>
      </c>
      <c r="I95" s="115">
        <v>90000</v>
      </c>
    </row>
    <row r="96" spans="1:9" x14ac:dyDescent="0.3">
      <c r="A96" s="58">
        <v>12</v>
      </c>
      <c r="B96" s="58"/>
      <c r="C96" s="58" t="s">
        <v>125</v>
      </c>
      <c r="D96" s="58" t="s">
        <v>126</v>
      </c>
      <c r="E96" s="116" t="s">
        <v>127</v>
      </c>
      <c r="F96" s="106">
        <v>1800000</v>
      </c>
      <c r="G96" s="107">
        <v>1080000</v>
      </c>
      <c r="H96" s="108">
        <v>540000</v>
      </c>
      <c r="I96" s="115">
        <v>180000</v>
      </c>
    </row>
    <row r="97" spans="1:9" x14ac:dyDescent="0.3">
      <c r="A97" s="58">
        <v>13</v>
      </c>
      <c r="B97" s="58"/>
      <c r="C97" s="58" t="s">
        <v>125</v>
      </c>
      <c r="D97" s="58" t="s">
        <v>128</v>
      </c>
      <c r="E97" s="116" t="s">
        <v>129</v>
      </c>
      <c r="F97" s="106">
        <v>1700000</v>
      </c>
      <c r="G97" s="107">
        <v>1020000</v>
      </c>
      <c r="H97" s="108">
        <v>510000</v>
      </c>
      <c r="I97" s="115">
        <v>170000</v>
      </c>
    </row>
    <row r="98" spans="1:9" x14ac:dyDescent="0.3">
      <c r="A98" s="58">
        <v>14</v>
      </c>
      <c r="B98" s="58"/>
      <c r="C98" s="58" t="s">
        <v>125</v>
      </c>
      <c r="D98" s="58" t="s">
        <v>130</v>
      </c>
      <c r="E98" s="117" t="s">
        <v>131</v>
      </c>
      <c r="F98" s="106">
        <v>233200</v>
      </c>
      <c r="G98" s="107">
        <v>139920</v>
      </c>
      <c r="H98" s="108">
        <v>69960</v>
      </c>
      <c r="I98" s="115">
        <v>23320</v>
      </c>
    </row>
    <row r="99" spans="1:9" x14ac:dyDescent="0.3">
      <c r="A99" s="58">
        <v>15</v>
      </c>
      <c r="B99" s="58"/>
      <c r="C99" s="58" t="s">
        <v>125</v>
      </c>
      <c r="D99" s="58" t="s">
        <v>132</v>
      </c>
      <c r="E99" s="117" t="s">
        <v>24</v>
      </c>
      <c r="F99" s="106">
        <v>211310</v>
      </c>
      <c r="G99" s="107">
        <v>126786</v>
      </c>
      <c r="H99" s="108">
        <v>63393</v>
      </c>
      <c r="I99" s="115">
        <v>21131</v>
      </c>
    </row>
    <row r="100" spans="1:9" x14ac:dyDescent="0.3">
      <c r="A100" s="58">
        <v>16</v>
      </c>
      <c r="B100" s="58"/>
      <c r="C100" s="58" t="s">
        <v>125</v>
      </c>
      <c r="D100" s="58" t="s">
        <v>133</v>
      </c>
      <c r="E100" s="117" t="s">
        <v>134</v>
      </c>
      <c r="F100" s="106">
        <v>60000</v>
      </c>
      <c r="G100" s="107">
        <v>36000</v>
      </c>
      <c r="H100" s="108">
        <v>24000</v>
      </c>
      <c r="I100" s="109">
        <v>0</v>
      </c>
    </row>
    <row r="101" spans="1:9" x14ac:dyDescent="0.3">
      <c r="A101" s="58">
        <v>17</v>
      </c>
      <c r="B101" s="58"/>
      <c r="C101" s="58" t="s">
        <v>125</v>
      </c>
      <c r="D101" s="58" t="s">
        <v>135</v>
      </c>
      <c r="E101" s="117" t="s">
        <v>136</v>
      </c>
      <c r="F101" s="101">
        <v>55000</v>
      </c>
      <c r="G101" s="102">
        <v>33000</v>
      </c>
      <c r="H101" s="105">
        <v>16500</v>
      </c>
      <c r="I101" s="104">
        <v>5500</v>
      </c>
    </row>
    <row r="102" spans="1:9" x14ac:dyDescent="0.3">
      <c r="A102" s="440">
        <v>18</v>
      </c>
      <c r="B102" s="440"/>
      <c r="C102" s="87" t="s">
        <v>125</v>
      </c>
      <c r="D102" s="87" t="s">
        <v>137</v>
      </c>
      <c r="E102" s="34" t="s">
        <v>616</v>
      </c>
      <c r="F102" s="64">
        <f>SUM(F103:F106)</f>
        <v>523000</v>
      </c>
      <c r="G102" s="65">
        <f t="shared" ref="G102:I102" si="23">SUM(G103:G106)</f>
        <v>313800</v>
      </c>
      <c r="H102" s="66">
        <f t="shared" si="23"/>
        <v>180800</v>
      </c>
      <c r="I102" s="67">
        <f t="shared" si="23"/>
        <v>28400</v>
      </c>
    </row>
    <row r="103" spans="1:9" x14ac:dyDescent="0.3">
      <c r="A103" s="440"/>
      <c r="B103" s="440"/>
      <c r="C103" s="88"/>
      <c r="D103" s="88"/>
      <c r="E103" s="117" t="s">
        <v>138</v>
      </c>
      <c r="F103" s="101">
        <v>163000</v>
      </c>
      <c r="G103" s="102">
        <v>97800</v>
      </c>
      <c r="H103" s="105">
        <v>65200</v>
      </c>
      <c r="I103" s="114">
        <v>0</v>
      </c>
    </row>
    <row r="104" spans="1:9" ht="33" x14ac:dyDescent="0.3">
      <c r="A104" s="440"/>
      <c r="B104" s="440"/>
      <c r="C104" s="88"/>
      <c r="D104" s="88"/>
      <c r="E104" s="100" t="s">
        <v>139</v>
      </c>
      <c r="F104" s="101">
        <v>188000</v>
      </c>
      <c r="G104" s="102">
        <v>112800</v>
      </c>
      <c r="H104" s="103">
        <v>56400</v>
      </c>
      <c r="I104" s="104">
        <v>18800</v>
      </c>
    </row>
    <row r="105" spans="1:9" x14ac:dyDescent="0.3">
      <c r="A105" s="440"/>
      <c r="B105" s="440"/>
      <c r="C105" s="88"/>
      <c r="D105" s="88"/>
      <c r="E105" s="117" t="s">
        <v>41</v>
      </c>
      <c r="F105" s="101">
        <v>96000</v>
      </c>
      <c r="G105" s="102">
        <v>57600</v>
      </c>
      <c r="H105" s="103">
        <v>28800</v>
      </c>
      <c r="I105" s="104">
        <v>9600</v>
      </c>
    </row>
    <row r="106" spans="1:9" x14ac:dyDescent="0.3">
      <c r="A106" s="440"/>
      <c r="B106" s="440"/>
      <c r="C106" s="89"/>
      <c r="D106" s="89"/>
      <c r="E106" s="117" t="s">
        <v>140</v>
      </c>
      <c r="F106" s="101">
        <v>76000</v>
      </c>
      <c r="G106" s="102">
        <v>45600</v>
      </c>
      <c r="H106" s="105">
        <v>30400</v>
      </c>
      <c r="I106" s="114">
        <v>0</v>
      </c>
    </row>
    <row r="107" spans="1:9" x14ac:dyDescent="0.3">
      <c r="A107" s="440">
        <v>19</v>
      </c>
      <c r="B107" s="440"/>
      <c r="C107" s="58" t="s">
        <v>125</v>
      </c>
      <c r="D107" s="58" t="s">
        <v>141</v>
      </c>
      <c r="E107" s="34" t="s">
        <v>616</v>
      </c>
      <c r="F107" s="64">
        <f>SUM(F108:F109)</f>
        <v>407000</v>
      </c>
      <c r="G107" s="65">
        <f t="shared" ref="G107:I107" si="24">SUM(G108:G109)</f>
        <v>244200</v>
      </c>
      <c r="H107" s="66">
        <f t="shared" si="24"/>
        <v>122100</v>
      </c>
      <c r="I107" s="67">
        <f t="shared" si="24"/>
        <v>40700</v>
      </c>
    </row>
    <row r="108" spans="1:9" x14ac:dyDescent="0.3">
      <c r="A108" s="440"/>
      <c r="B108" s="440"/>
      <c r="C108" s="58"/>
      <c r="D108" s="58"/>
      <c r="E108" s="117" t="s">
        <v>142</v>
      </c>
      <c r="F108" s="101">
        <v>287000</v>
      </c>
      <c r="G108" s="102">
        <v>172200</v>
      </c>
      <c r="H108" s="103">
        <v>86100</v>
      </c>
      <c r="I108" s="104">
        <v>28700</v>
      </c>
    </row>
    <row r="109" spans="1:9" x14ac:dyDescent="0.3">
      <c r="A109" s="440"/>
      <c r="B109" s="440"/>
      <c r="C109" s="58"/>
      <c r="D109" s="58"/>
      <c r="E109" s="117" t="s">
        <v>143</v>
      </c>
      <c r="F109" s="101">
        <v>120000</v>
      </c>
      <c r="G109" s="102">
        <v>72000</v>
      </c>
      <c r="H109" s="103">
        <v>36000</v>
      </c>
      <c r="I109" s="104">
        <v>12000</v>
      </c>
    </row>
    <row r="110" spans="1:9" x14ac:dyDescent="0.3">
      <c r="A110" s="58">
        <v>20</v>
      </c>
      <c r="B110" s="58"/>
      <c r="C110" s="58" t="s">
        <v>144</v>
      </c>
      <c r="D110" s="58" t="s">
        <v>145</v>
      </c>
      <c r="E110" s="116" t="s">
        <v>146</v>
      </c>
      <c r="F110" s="101">
        <v>582700</v>
      </c>
      <c r="G110" s="102">
        <v>349620</v>
      </c>
      <c r="H110" s="105">
        <v>233080</v>
      </c>
      <c r="I110" s="114">
        <v>0</v>
      </c>
    </row>
    <row r="111" spans="1:9" x14ac:dyDescent="0.3">
      <c r="A111" s="58">
        <v>21</v>
      </c>
      <c r="B111" s="58"/>
      <c r="C111" s="58" t="s">
        <v>144</v>
      </c>
      <c r="D111" s="58" t="s">
        <v>147</v>
      </c>
      <c r="E111" s="100" t="s">
        <v>77</v>
      </c>
      <c r="F111" s="106">
        <v>740000</v>
      </c>
      <c r="G111" s="107">
        <v>444000</v>
      </c>
      <c r="H111" s="108">
        <v>222000</v>
      </c>
      <c r="I111" s="115">
        <v>74000</v>
      </c>
    </row>
    <row r="112" spans="1:9" x14ac:dyDescent="0.3">
      <c r="A112" s="58">
        <v>22</v>
      </c>
      <c r="B112" s="58"/>
      <c r="C112" s="58" t="s">
        <v>144</v>
      </c>
      <c r="D112" s="58" t="s">
        <v>148</v>
      </c>
      <c r="E112" s="100" t="s">
        <v>149</v>
      </c>
      <c r="F112" s="106">
        <v>78683</v>
      </c>
      <c r="G112" s="107">
        <v>47209.799999999996</v>
      </c>
      <c r="H112" s="108">
        <v>23604.899999999998</v>
      </c>
      <c r="I112" s="115">
        <v>7868.3</v>
      </c>
    </row>
    <row r="113" spans="1:9" x14ac:dyDescent="0.3">
      <c r="A113" s="440">
        <v>23</v>
      </c>
      <c r="B113" s="440"/>
      <c r="C113" s="58" t="s">
        <v>150</v>
      </c>
      <c r="D113" s="58" t="s">
        <v>151</v>
      </c>
      <c r="E113" s="34" t="s">
        <v>616</v>
      </c>
      <c r="F113" s="64">
        <f>SUM(F114:F115)</f>
        <v>123730</v>
      </c>
      <c r="G113" s="65">
        <f t="shared" ref="G113:I113" si="25">SUM(G114:G115)</f>
        <v>74238</v>
      </c>
      <c r="H113" s="66">
        <f t="shared" si="25"/>
        <v>37119</v>
      </c>
      <c r="I113" s="67">
        <f t="shared" si="25"/>
        <v>12373</v>
      </c>
    </row>
    <row r="114" spans="1:9" x14ac:dyDescent="0.3">
      <c r="A114" s="440"/>
      <c r="B114" s="440"/>
      <c r="C114" s="58"/>
      <c r="D114" s="58"/>
      <c r="E114" s="100" t="s">
        <v>152</v>
      </c>
      <c r="F114" s="101">
        <v>99000</v>
      </c>
      <c r="G114" s="102">
        <v>59400</v>
      </c>
      <c r="H114" s="105">
        <v>29700</v>
      </c>
      <c r="I114" s="104">
        <v>9900</v>
      </c>
    </row>
    <row r="115" spans="1:9" x14ac:dyDescent="0.3">
      <c r="A115" s="440"/>
      <c r="B115" s="440"/>
      <c r="C115" s="58"/>
      <c r="D115" s="58"/>
      <c r="E115" s="100" t="s">
        <v>153</v>
      </c>
      <c r="F115" s="101">
        <v>24730</v>
      </c>
      <c r="G115" s="102">
        <v>14838</v>
      </c>
      <c r="H115" s="103">
        <v>7419</v>
      </c>
      <c r="I115" s="104">
        <v>2473</v>
      </c>
    </row>
    <row r="116" spans="1:9" x14ac:dyDescent="0.3">
      <c r="A116" s="58">
        <v>24</v>
      </c>
      <c r="B116" s="58"/>
      <c r="C116" s="58" t="s">
        <v>154</v>
      </c>
      <c r="D116" s="58" t="s">
        <v>155</v>
      </c>
      <c r="E116" s="100" t="s">
        <v>156</v>
      </c>
      <c r="F116" s="106">
        <v>670000</v>
      </c>
      <c r="G116" s="107">
        <v>402000</v>
      </c>
      <c r="H116" s="108">
        <v>268000</v>
      </c>
      <c r="I116" s="109">
        <v>0</v>
      </c>
    </row>
    <row r="117" spans="1:9" ht="33" x14ac:dyDescent="0.3">
      <c r="A117" s="58">
        <v>25</v>
      </c>
      <c r="B117" s="58"/>
      <c r="C117" s="58" t="s">
        <v>154</v>
      </c>
      <c r="D117" s="58" t="s">
        <v>157</v>
      </c>
      <c r="E117" s="100" t="s">
        <v>158</v>
      </c>
      <c r="F117" s="106">
        <v>200000</v>
      </c>
      <c r="G117" s="107">
        <v>120000</v>
      </c>
      <c r="H117" s="108">
        <v>60000</v>
      </c>
      <c r="I117" s="115">
        <v>20000</v>
      </c>
    </row>
    <row r="118" spans="1:9" x14ac:dyDescent="0.3">
      <c r="A118" s="58">
        <v>26</v>
      </c>
      <c r="B118" s="58"/>
      <c r="C118" s="58" t="s">
        <v>154</v>
      </c>
      <c r="D118" s="58" t="s">
        <v>159</v>
      </c>
      <c r="E118" s="100" t="s">
        <v>160</v>
      </c>
      <c r="F118" s="106">
        <v>47000</v>
      </c>
      <c r="G118" s="107">
        <v>28200</v>
      </c>
      <c r="H118" s="108">
        <v>18800</v>
      </c>
      <c r="I118" s="109">
        <v>0</v>
      </c>
    </row>
    <row r="119" spans="1:9" x14ac:dyDescent="0.3">
      <c r="A119" s="440">
        <v>27</v>
      </c>
      <c r="B119" s="440"/>
      <c r="C119" s="58" t="s">
        <v>154</v>
      </c>
      <c r="D119" s="58" t="s">
        <v>161</v>
      </c>
      <c r="E119" s="34" t="s">
        <v>616</v>
      </c>
      <c r="F119" s="64">
        <f>SUM(F120:F121)</f>
        <v>225000</v>
      </c>
      <c r="G119" s="65">
        <f t="shared" ref="G119:I119" si="26">SUM(G120:G121)</f>
        <v>135000</v>
      </c>
      <c r="H119" s="66">
        <f t="shared" si="26"/>
        <v>67500</v>
      </c>
      <c r="I119" s="67">
        <f t="shared" si="26"/>
        <v>22500</v>
      </c>
    </row>
    <row r="120" spans="1:9" x14ac:dyDescent="0.3">
      <c r="A120" s="440"/>
      <c r="B120" s="440"/>
      <c r="C120" s="58"/>
      <c r="D120" s="58"/>
      <c r="E120" s="100" t="s">
        <v>162</v>
      </c>
      <c r="F120" s="101">
        <v>140000</v>
      </c>
      <c r="G120" s="102">
        <v>84000</v>
      </c>
      <c r="H120" s="103">
        <v>42000</v>
      </c>
      <c r="I120" s="104">
        <v>14000</v>
      </c>
    </row>
    <row r="121" spans="1:9" x14ac:dyDescent="0.3">
      <c r="A121" s="440"/>
      <c r="B121" s="440"/>
      <c r="C121" s="58"/>
      <c r="D121" s="58"/>
      <c r="E121" s="100" t="s">
        <v>163</v>
      </c>
      <c r="F121" s="101">
        <v>85000</v>
      </c>
      <c r="G121" s="102">
        <v>51000</v>
      </c>
      <c r="H121" s="103">
        <v>25500</v>
      </c>
      <c r="I121" s="104">
        <v>8500</v>
      </c>
    </row>
    <row r="122" spans="1:9" x14ac:dyDescent="0.3">
      <c r="A122" s="440">
        <v>28</v>
      </c>
      <c r="B122" s="440"/>
      <c r="C122" s="58" t="s">
        <v>154</v>
      </c>
      <c r="D122" s="58" t="s">
        <v>164</v>
      </c>
      <c r="E122" s="34" t="s">
        <v>616</v>
      </c>
      <c r="F122" s="64">
        <f>SUM(F123:F125)</f>
        <v>324700</v>
      </c>
      <c r="G122" s="65">
        <f t="shared" ref="G122:I122" si="27">SUM(G123:G125)</f>
        <v>194820</v>
      </c>
      <c r="H122" s="66">
        <f t="shared" si="27"/>
        <v>104410</v>
      </c>
      <c r="I122" s="67">
        <f t="shared" si="27"/>
        <v>25470</v>
      </c>
    </row>
    <row r="123" spans="1:9" x14ac:dyDescent="0.3">
      <c r="A123" s="440"/>
      <c r="B123" s="440"/>
      <c r="C123" s="58"/>
      <c r="D123" s="58"/>
      <c r="E123" s="100" t="s">
        <v>115</v>
      </c>
      <c r="F123" s="101">
        <v>70000</v>
      </c>
      <c r="G123" s="102">
        <v>42000</v>
      </c>
      <c r="H123" s="103">
        <v>28000</v>
      </c>
      <c r="I123" s="114">
        <v>0</v>
      </c>
    </row>
    <row r="124" spans="1:9" x14ac:dyDescent="0.3">
      <c r="A124" s="440"/>
      <c r="B124" s="440"/>
      <c r="C124" s="58"/>
      <c r="D124" s="58"/>
      <c r="E124" s="100" t="s">
        <v>165</v>
      </c>
      <c r="F124" s="101">
        <v>110000</v>
      </c>
      <c r="G124" s="102">
        <v>66000</v>
      </c>
      <c r="H124" s="103">
        <v>33000</v>
      </c>
      <c r="I124" s="104">
        <v>11000</v>
      </c>
    </row>
    <row r="125" spans="1:9" x14ac:dyDescent="0.3">
      <c r="A125" s="440"/>
      <c r="B125" s="440"/>
      <c r="C125" s="58"/>
      <c r="D125" s="58"/>
      <c r="E125" s="100" t="s">
        <v>166</v>
      </c>
      <c r="F125" s="101">
        <v>144700</v>
      </c>
      <c r="G125" s="102">
        <v>86820</v>
      </c>
      <c r="H125" s="103">
        <v>43410</v>
      </c>
      <c r="I125" s="104">
        <v>14470</v>
      </c>
    </row>
    <row r="126" spans="1:9" x14ac:dyDescent="0.3">
      <c r="A126" s="58">
        <v>29</v>
      </c>
      <c r="B126" s="58"/>
      <c r="C126" s="58" t="s">
        <v>167</v>
      </c>
      <c r="D126" s="58" t="s">
        <v>168</v>
      </c>
      <c r="E126" s="100" t="s">
        <v>169</v>
      </c>
      <c r="F126" s="106">
        <v>116500</v>
      </c>
      <c r="G126" s="107">
        <f>F126*0.6</f>
        <v>69900</v>
      </c>
      <c r="H126" s="108">
        <f>F126*0.3</f>
        <v>34950</v>
      </c>
      <c r="I126" s="115">
        <f>F126*0.1</f>
        <v>11650</v>
      </c>
    </row>
    <row r="127" spans="1:9" x14ac:dyDescent="0.3">
      <c r="A127" s="440">
        <v>30</v>
      </c>
      <c r="B127" s="440"/>
      <c r="C127" s="58" t="s">
        <v>170</v>
      </c>
      <c r="D127" s="58" t="s">
        <v>171</v>
      </c>
      <c r="E127" s="34" t="s">
        <v>616</v>
      </c>
      <c r="F127" s="64">
        <f>SUM(F128:F129)</f>
        <v>1643000</v>
      </c>
      <c r="G127" s="65">
        <f t="shared" ref="G127:I127" si="28">SUM(G128:G129)</f>
        <v>985800</v>
      </c>
      <c r="H127" s="66">
        <f t="shared" si="28"/>
        <v>492900</v>
      </c>
      <c r="I127" s="67">
        <f t="shared" si="28"/>
        <v>164300</v>
      </c>
    </row>
    <row r="128" spans="1:9" x14ac:dyDescent="0.3">
      <c r="A128" s="440"/>
      <c r="B128" s="440"/>
      <c r="C128" s="58"/>
      <c r="D128" s="58"/>
      <c r="E128" s="100" t="s">
        <v>172</v>
      </c>
      <c r="F128" s="101">
        <v>1423000</v>
      </c>
      <c r="G128" s="102">
        <v>853800</v>
      </c>
      <c r="H128" s="105">
        <v>426900</v>
      </c>
      <c r="I128" s="104">
        <v>142300</v>
      </c>
    </row>
    <row r="129" spans="1:9" x14ac:dyDescent="0.3">
      <c r="A129" s="440"/>
      <c r="B129" s="440"/>
      <c r="C129" s="58"/>
      <c r="D129" s="58"/>
      <c r="E129" s="100" t="s">
        <v>173</v>
      </c>
      <c r="F129" s="101">
        <v>220000</v>
      </c>
      <c r="G129" s="102">
        <v>132000</v>
      </c>
      <c r="H129" s="118">
        <v>66000</v>
      </c>
      <c r="I129" s="104">
        <v>22000</v>
      </c>
    </row>
    <row r="130" spans="1:9" x14ac:dyDescent="0.3">
      <c r="A130" s="440">
        <v>31</v>
      </c>
      <c r="B130" s="440"/>
      <c r="C130" s="58" t="s">
        <v>170</v>
      </c>
      <c r="D130" s="58" t="s">
        <v>174</v>
      </c>
      <c r="E130" s="34" t="s">
        <v>616</v>
      </c>
      <c r="F130" s="64">
        <f>SUM(F131:F132)</f>
        <v>350000</v>
      </c>
      <c r="G130" s="65">
        <f t="shared" ref="G130:I130" si="29">SUM(G131:G132)</f>
        <v>210000</v>
      </c>
      <c r="H130" s="66">
        <f t="shared" si="29"/>
        <v>108000</v>
      </c>
      <c r="I130" s="67">
        <f t="shared" si="29"/>
        <v>32000</v>
      </c>
    </row>
    <row r="131" spans="1:9" ht="33" x14ac:dyDescent="0.3">
      <c r="A131" s="440"/>
      <c r="B131" s="440"/>
      <c r="C131" s="58"/>
      <c r="D131" s="58"/>
      <c r="E131" s="100" t="s">
        <v>175</v>
      </c>
      <c r="F131" s="101">
        <v>320000</v>
      </c>
      <c r="G131" s="102">
        <v>192000</v>
      </c>
      <c r="H131" s="118">
        <v>96000</v>
      </c>
      <c r="I131" s="104">
        <v>32000</v>
      </c>
    </row>
    <row r="132" spans="1:9" x14ac:dyDescent="0.3">
      <c r="A132" s="440"/>
      <c r="B132" s="440"/>
      <c r="C132" s="58"/>
      <c r="D132" s="58"/>
      <c r="E132" s="117" t="s">
        <v>176</v>
      </c>
      <c r="F132" s="101">
        <v>30000</v>
      </c>
      <c r="G132" s="102">
        <v>18000</v>
      </c>
      <c r="H132" s="118">
        <v>12000</v>
      </c>
      <c r="I132" s="114">
        <v>0</v>
      </c>
    </row>
    <row r="133" spans="1:9" x14ac:dyDescent="0.3">
      <c r="A133" s="440">
        <v>32</v>
      </c>
      <c r="B133" s="440"/>
      <c r="C133" s="58" t="s">
        <v>170</v>
      </c>
      <c r="D133" s="58" t="s">
        <v>177</v>
      </c>
      <c r="E133" s="34" t="s">
        <v>616</v>
      </c>
      <c r="F133" s="64">
        <f>SUM(F134:F135)</f>
        <v>30212</v>
      </c>
      <c r="G133" s="65">
        <f t="shared" ref="G133:I133" si="30">SUM(G134:G135)</f>
        <v>18127.199999999997</v>
      </c>
      <c r="H133" s="66">
        <f t="shared" si="30"/>
        <v>9063.5999999999985</v>
      </c>
      <c r="I133" s="67">
        <f t="shared" si="30"/>
        <v>3021.2000000000003</v>
      </c>
    </row>
    <row r="134" spans="1:9" x14ac:dyDescent="0.3">
      <c r="A134" s="440"/>
      <c r="B134" s="440"/>
      <c r="C134" s="58"/>
      <c r="D134" s="58"/>
      <c r="E134" s="100" t="s">
        <v>178</v>
      </c>
      <c r="F134" s="101">
        <v>9000</v>
      </c>
      <c r="G134" s="102">
        <f>F134*0.6</f>
        <v>5400</v>
      </c>
      <c r="H134" s="118">
        <f>F134*0.3</f>
        <v>2700</v>
      </c>
      <c r="I134" s="104">
        <f>F134*0.1</f>
        <v>900</v>
      </c>
    </row>
    <row r="135" spans="1:9" x14ac:dyDescent="0.3">
      <c r="A135" s="440"/>
      <c r="B135" s="440"/>
      <c r="C135" s="58"/>
      <c r="D135" s="58"/>
      <c r="E135" s="117" t="s">
        <v>179</v>
      </c>
      <c r="F135" s="101">
        <v>21212</v>
      </c>
      <c r="G135" s="102">
        <f>F135*0.6</f>
        <v>12727.199999999999</v>
      </c>
      <c r="H135" s="118">
        <f>F135*0.3</f>
        <v>6363.5999999999995</v>
      </c>
      <c r="I135" s="104">
        <f>F135*0.1</f>
        <v>2121.2000000000003</v>
      </c>
    </row>
    <row r="136" spans="1:9" x14ac:dyDescent="0.3">
      <c r="A136" s="440">
        <v>33</v>
      </c>
      <c r="B136" s="440"/>
      <c r="C136" s="58" t="s">
        <v>170</v>
      </c>
      <c r="D136" s="58" t="s">
        <v>180</v>
      </c>
      <c r="E136" s="34" t="s">
        <v>616</v>
      </c>
      <c r="F136" s="64">
        <f>SUM(F137:F138)</f>
        <v>1407592</v>
      </c>
      <c r="G136" s="65">
        <f t="shared" ref="G136:I136" si="31">SUM(G137:G138)</f>
        <v>844555.2</v>
      </c>
      <c r="H136" s="66">
        <f t="shared" si="31"/>
        <v>535677.6</v>
      </c>
      <c r="I136" s="67">
        <f t="shared" si="31"/>
        <v>27359.200000000001</v>
      </c>
    </row>
    <row r="137" spans="1:9" x14ac:dyDescent="0.3">
      <c r="A137" s="440"/>
      <c r="B137" s="440"/>
      <c r="C137" s="58"/>
      <c r="D137" s="58"/>
      <c r="E137" s="100" t="s">
        <v>181</v>
      </c>
      <c r="F137" s="101">
        <v>1134000</v>
      </c>
      <c r="G137" s="102">
        <f>F137*0.6</f>
        <v>680400</v>
      </c>
      <c r="H137" s="118">
        <f>F137*0.4</f>
        <v>453600</v>
      </c>
      <c r="I137" s="114">
        <f>F137*0</f>
        <v>0</v>
      </c>
    </row>
    <row r="138" spans="1:9" x14ac:dyDescent="0.3">
      <c r="A138" s="440"/>
      <c r="B138" s="440"/>
      <c r="C138" s="58"/>
      <c r="D138" s="58"/>
      <c r="E138" s="117" t="s">
        <v>182</v>
      </c>
      <c r="F138" s="101">
        <v>273592</v>
      </c>
      <c r="G138" s="102">
        <f>F138*0.6</f>
        <v>164155.19999999998</v>
      </c>
      <c r="H138" s="118">
        <f>F138*0.3</f>
        <v>82077.599999999991</v>
      </c>
      <c r="I138" s="104">
        <f>F138*0.1</f>
        <v>27359.200000000001</v>
      </c>
    </row>
    <row r="139" spans="1:9" x14ac:dyDescent="0.3">
      <c r="A139" s="440">
        <v>34</v>
      </c>
      <c r="B139" s="440"/>
      <c r="C139" s="58" t="s">
        <v>170</v>
      </c>
      <c r="D139" s="58" t="s">
        <v>183</v>
      </c>
      <c r="E139" s="34" t="s">
        <v>616</v>
      </c>
      <c r="F139" s="64">
        <f>SUM(F140:F141)</f>
        <v>137428</v>
      </c>
      <c r="G139" s="65">
        <f t="shared" ref="G139:I139" si="32">SUM(G140:G141)</f>
        <v>82456.799999999988</v>
      </c>
      <c r="H139" s="66">
        <f t="shared" si="32"/>
        <v>41228.399999999994</v>
      </c>
      <c r="I139" s="67">
        <f t="shared" si="32"/>
        <v>13742.8</v>
      </c>
    </row>
    <row r="140" spans="1:9" x14ac:dyDescent="0.3">
      <c r="A140" s="440"/>
      <c r="B140" s="440"/>
      <c r="C140" s="58"/>
      <c r="D140" s="58"/>
      <c r="E140" s="117" t="s">
        <v>184</v>
      </c>
      <c r="F140" s="101">
        <v>57768</v>
      </c>
      <c r="G140" s="102">
        <f>F140*0.6</f>
        <v>34660.799999999996</v>
      </c>
      <c r="H140" s="118">
        <f>F140*0.3</f>
        <v>17330.399999999998</v>
      </c>
      <c r="I140" s="104">
        <f>F140*0.1</f>
        <v>5776.8</v>
      </c>
    </row>
    <row r="141" spans="1:9" x14ac:dyDescent="0.3">
      <c r="A141" s="440"/>
      <c r="B141" s="440"/>
      <c r="C141" s="58"/>
      <c r="D141" s="58"/>
      <c r="E141" s="117" t="s">
        <v>185</v>
      </c>
      <c r="F141" s="101">
        <v>79660</v>
      </c>
      <c r="G141" s="102">
        <f>F141*0.6</f>
        <v>47796</v>
      </c>
      <c r="H141" s="118">
        <f>F141*0.3</f>
        <v>23898</v>
      </c>
      <c r="I141" s="104">
        <f>F141*0.1</f>
        <v>7966</v>
      </c>
    </row>
    <row r="142" spans="1:9" x14ac:dyDescent="0.3">
      <c r="A142" s="440">
        <v>35</v>
      </c>
      <c r="B142" s="440"/>
      <c r="C142" s="58" t="s">
        <v>186</v>
      </c>
      <c r="D142" s="58" t="s">
        <v>187</v>
      </c>
      <c r="E142" s="34" t="s">
        <v>616</v>
      </c>
      <c r="F142" s="64">
        <f>SUM(F143:F145)</f>
        <v>70000</v>
      </c>
      <c r="G142" s="65">
        <f t="shared" ref="G142:I142" si="33">SUM(G143:G145)</f>
        <v>42000</v>
      </c>
      <c r="H142" s="66">
        <f t="shared" si="33"/>
        <v>21000</v>
      </c>
      <c r="I142" s="67">
        <f t="shared" si="33"/>
        <v>7000</v>
      </c>
    </row>
    <row r="143" spans="1:9" x14ac:dyDescent="0.3">
      <c r="A143" s="440"/>
      <c r="B143" s="440"/>
      <c r="C143" s="58"/>
      <c r="D143" s="58"/>
      <c r="E143" s="100" t="s">
        <v>188</v>
      </c>
      <c r="F143" s="101">
        <v>40000</v>
      </c>
      <c r="G143" s="102">
        <f>F143*0.6</f>
        <v>24000</v>
      </c>
      <c r="H143" s="118">
        <f>F143*0.3</f>
        <v>12000</v>
      </c>
      <c r="I143" s="104">
        <f>F143*0.1</f>
        <v>4000</v>
      </c>
    </row>
    <row r="144" spans="1:9" x14ac:dyDescent="0.3">
      <c r="A144" s="440"/>
      <c r="B144" s="440"/>
      <c r="C144" s="58"/>
      <c r="D144" s="58"/>
      <c r="E144" s="100" t="s">
        <v>189</v>
      </c>
      <c r="F144" s="101">
        <v>20000</v>
      </c>
      <c r="G144" s="102">
        <f t="shared" ref="G144:G145" si="34">F144*0.6</f>
        <v>12000</v>
      </c>
      <c r="H144" s="118">
        <f t="shared" ref="H144:H145" si="35">F144*0.3</f>
        <v>6000</v>
      </c>
      <c r="I144" s="104">
        <f t="shared" ref="I144:I145" si="36">F144*0.1</f>
        <v>2000</v>
      </c>
    </row>
    <row r="145" spans="1:9" x14ac:dyDescent="0.3">
      <c r="A145" s="440"/>
      <c r="B145" s="440"/>
      <c r="C145" s="58"/>
      <c r="D145" s="58"/>
      <c r="E145" s="100" t="s">
        <v>190</v>
      </c>
      <c r="F145" s="101">
        <v>10000</v>
      </c>
      <c r="G145" s="102">
        <f t="shared" si="34"/>
        <v>6000</v>
      </c>
      <c r="H145" s="118">
        <f t="shared" si="35"/>
        <v>3000</v>
      </c>
      <c r="I145" s="104">
        <f t="shared" si="36"/>
        <v>1000</v>
      </c>
    </row>
    <row r="146" spans="1:9" ht="18.75" customHeight="1" x14ac:dyDescent="0.3">
      <c r="A146" s="51"/>
      <c r="B146" s="51" t="s">
        <v>661</v>
      </c>
      <c r="C146" s="51" t="s">
        <v>614</v>
      </c>
      <c r="D146" s="52">
        <v>20</v>
      </c>
      <c r="E146" s="53">
        <v>32</v>
      </c>
      <c r="F146" s="119">
        <f>SUM(F147:F148,F151,F154:F155,F159:F163,F166:F169,F176,F180:F184)</f>
        <v>8276001</v>
      </c>
      <c r="G146" s="120">
        <f t="shared" ref="G146:I146" si="37">SUM(G147:G148,G151,G154:G155,G159:G163,G166:G169,G176,G180:G184)</f>
        <v>5000000</v>
      </c>
      <c r="H146" s="121">
        <f t="shared" si="37"/>
        <v>2560787</v>
      </c>
      <c r="I146" s="122">
        <f t="shared" si="37"/>
        <v>715214</v>
      </c>
    </row>
    <row r="147" spans="1:9" x14ac:dyDescent="0.3">
      <c r="A147" s="58">
        <v>1</v>
      </c>
      <c r="B147" s="58"/>
      <c r="C147" s="58" t="s">
        <v>17</v>
      </c>
      <c r="D147" s="58" t="s">
        <v>191</v>
      </c>
      <c r="E147" s="100" t="s">
        <v>637</v>
      </c>
      <c r="F147" s="123">
        <v>98550</v>
      </c>
      <c r="G147" s="124">
        <v>59130</v>
      </c>
      <c r="H147" s="125">
        <v>39420</v>
      </c>
      <c r="I147" s="126">
        <v>0</v>
      </c>
    </row>
    <row r="148" spans="1:9" x14ac:dyDescent="0.3">
      <c r="A148" s="440">
        <v>2</v>
      </c>
      <c r="B148" s="440"/>
      <c r="C148" s="58" t="s">
        <v>17</v>
      </c>
      <c r="D148" s="58" t="s">
        <v>192</v>
      </c>
      <c r="E148" s="34" t="s">
        <v>616</v>
      </c>
      <c r="F148" s="64">
        <f>SUM(F149:F150)</f>
        <v>72000</v>
      </c>
      <c r="G148" s="65">
        <f t="shared" ref="G148:I148" si="38">SUM(G149:G150)</f>
        <v>43200</v>
      </c>
      <c r="H148" s="66">
        <f t="shared" si="38"/>
        <v>21600</v>
      </c>
      <c r="I148" s="67">
        <f t="shared" si="38"/>
        <v>7200</v>
      </c>
    </row>
    <row r="149" spans="1:9" x14ac:dyDescent="0.3">
      <c r="A149" s="440"/>
      <c r="B149" s="440"/>
      <c r="C149" s="58"/>
      <c r="D149" s="58"/>
      <c r="E149" s="100" t="s">
        <v>638</v>
      </c>
      <c r="F149" s="127">
        <v>44400</v>
      </c>
      <c r="G149" s="128">
        <v>26640</v>
      </c>
      <c r="H149" s="129">
        <v>13320</v>
      </c>
      <c r="I149" s="130">
        <v>4440</v>
      </c>
    </row>
    <row r="150" spans="1:9" x14ac:dyDescent="0.3">
      <c r="A150" s="440"/>
      <c r="B150" s="440"/>
      <c r="C150" s="58"/>
      <c r="D150" s="58"/>
      <c r="E150" s="100" t="s">
        <v>193</v>
      </c>
      <c r="F150" s="127">
        <v>27600</v>
      </c>
      <c r="G150" s="128">
        <v>16560</v>
      </c>
      <c r="H150" s="129">
        <v>8280</v>
      </c>
      <c r="I150" s="130">
        <v>2760</v>
      </c>
    </row>
    <row r="151" spans="1:9" x14ac:dyDescent="0.3">
      <c r="A151" s="440">
        <v>3</v>
      </c>
      <c r="B151" s="440"/>
      <c r="C151" s="58" t="s">
        <v>17</v>
      </c>
      <c r="D151" s="58" t="s">
        <v>194</v>
      </c>
      <c r="E151" s="34" t="s">
        <v>616</v>
      </c>
      <c r="F151" s="64">
        <f>SUM(F152:F153)</f>
        <v>99000</v>
      </c>
      <c r="G151" s="65">
        <f t="shared" ref="G151:I151" si="39">SUM(G152:G153)</f>
        <v>59400</v>
      </c>
      <c r="H151" s="66">
        <f t="shared" si="39"/>
        <v>34900</v>
      </c>
      <c r="I151" s="67">
        <f t="shared" si="39"/>
        <v>4700</v>
      </c>
    </row>
    <row r="152" spans="1:9" x14ac:dyDescent="0.3">
      <c r="A152" s="440"/>
      <c r="B152" s="440"/>
      <c r="C152" s="58"/>
      <c r="D152" s="58"/>
      <c r="E152" s="100" t="s">
        <v>640</v>
      </c>
      <c r="F152" s="131">
        <v>47000</v>
      </c>
      <c r="G152" s="128">
        <v>28200</v>
      </c>
      <c r="H152" s="129">
        <v>14100</v>
      </c>
      <c r="I152" s="130">
        <v>4700</v>
      </c>
    </row>
    <row r="153" spans="1:9" x14ac:dyDescent="0.3">
      <c r="A153" s="440"/>
      <c r="B153" s="440"/>
      <c r="C153" s="58"/>
      <c r="D153" s="58"/>
      <c r="E153" s="100" t="s">
        <v>639</v>
      </c>
      <c r="F153" s="131">
        <v>52000</v>
      </c>
      <c r="G153" s="128">
        <v>31200</v>
      </c>
      <c r="H153" s="129">
        <v>20800</v>
      </c>
      <c r="I153" s="130" t="s">
        <v>195</v>
      </c>
    </row>
    <row r="154" spans="1:9" x14ac:dyDescent="0.3">
      <c r="A154" s="58">
        <v>4</v>
      </c>
      <c r="B154" s="58"/>
      <c r="C154" s="58" t="s">
        <v>17</v>
      </c>
      <c r="D154" s="58" t="s">
        <v>196</v>
      </c>
      <c r="E154" s="132" t="s">
        <v>197</v>
      </c>
      <c r="F154" s="133">
        <v>37000</v>
      </c>
      <c r="G154" s="134">
        <v>22200</v>
      </c>
      <c r="H154" s="125">
        <v>11100</v>
      </c>
      <c r="I154" s="135">
        <v>3700</v>
      </c>
    </row>
    <row r="155" spans="1:9" x14ac:dyDescent="0.3">
      <c r="A155" s="440">
        <v>5</v>
      </c>
      <c r="B155" s="440"/>
      <c r="C155" s="58" t="s">
        <v>17</v>
      </c>
      <c r="D155" s="58" t="s">
        <v>198</v>
      </c>
      <c r="E155" s="34" t="s">
        <v>616</v>
      </c>
      <c r="F155" s="64">
        <f>SUM(F156:F158)</f>
        <v>96800</v>
      </c>
      <c r="G155" s="65">
        <f t="shared" ref="G155:I155" si="40">SUM(G156:G158)</f>
        <v>58080</v>
      </c>
      <c r="H155" s="66">
        <f t="shared" si="40"/>
        <v>29040</v>
      </c>
      <c r="I155" s="67">
        <f t="shared" si="40"/>
        <v>9680</v>
      </c>
    </row>
    <row r="156" spans="1:9" x14ac:dyDescent="0.3">
      <c r="A156" s="440"/>
      <c r="B156" s="440"/>
      <c r="C156" s="58"/>
      <c r="D156" s="58"/>
      <c r="E156" s="132" t="s">
        <v>199</v>
      </c>
      <c r="F156" s="131">
        <v>88600</v>
      </c>
      <c r="G156" s="128">
        <v>53160</v>
      </c>
      <c r="H156" s="129">
        <v>26580</v>
      </c>
      <c r="I156" s="130">
        <v>8860</v>
      </c>
    </row>
    <row r="157" spans="1:9" x14ac:dyDescent="0.3">
      <c r="A157" s="440"/>
      <c r="B157" s="440"/>
      <c r="C157" s="58"/>
      <c r="D157" s="58"/>
      <c r="E157" s="132" t="s">
        <v>200</v>
      </c>
      <c r="F157" s="131">
        <v>4000</v>
      </c>
      <c r="G157" s="128">
        <v>2400</v>
      </c>
      <c r="H157" s="129">
        <v>1200</v>
      </c>
      <c r="I157" s="130">
        <v>400</v>
      </c>
    </row>
    <row r="158" spans="1:9" x14ac:dyDescent="0.3">
      <c r="A158" s="440"/>
      <c r="B158" s="440"/>
      <c r="C158" s="58"/>
      <c r="D158" s="58"/>
      <c r="E158" s="132" t="s">
        <v>201</v>
      </c>
      <c r="F158" s="131">
        <v>4200</v>
      </c>
      <c r="G158" s="128">
        <v>2520</v>
      </c>
      <c r="H158" s="129">
        <v>1260</v>
      </c>
      <c r="I158" s="130">
        <v>420</v>
      </c>
    </row>
    <row r="159" spans="1:9" ht="33" x14ac:dyDescent="0.3">
      <c r="A159" s="58">
        <v>6</v>
      </c>
      <c r="B159" s="58"/>
      <c r="C159" s="58" t="s">
        <v>17</v>
      </c>
      <c r="D159" s="58" t="s">
        <v>202</v>
      </c>
      <c r="E159" s="100" t="s">
        <v>634</v>
      </c>
      <c r="F159" s="136">
        <v>92000</v>
      </c>
      <c r="G159" s="137">
        <v>55200</v>
      </c>
      <c r="H159" s="138">
        <v>27600</v>
      </c>
      <c r="I159" s="139">
        <v>9200</v>
      </c>
    </row>
    <row r="160" spans="1:9" x14ac:dyDescent="0.3">
      <c r="A160" s="58">
        <v>7</v>
      </c>
      <c r="B160" s="58"/>
      <c r="C160" s="58" t="s">
        <v>119</v>
      </c>
      <c r="D160" s="58" t="s">
        <v>203</v>
      </c>
      <c r="E160" s="140" t="s">
        <v>41</v>
      </c>
      <c r="F160" s="131">
        <v>100000</v>
      </c>
      <c r="G160" s="141">
        <v>60000</v>
      </c>
      <c r="H160" s="142">
        <v>30000</v>
      </c>
      <c r="I160" s="143">
        <v>10000</v>
      </c>
    </row>
    <row r="161" spans="1:9" x14ac:dyDescent="0.3">
      <c r="A161" s="58">
        <v>8</v>
      </c>
      <c r="B161" s="58"/>
      <c r="C161" s="58" t="s">
        <v>116</v>
      </c>
      <c r="D161" s="58" t="s">
        <v>204</v>
      </c>
      <c r="E161" s="144" t="s">
        <v>205</v>
      </c>
      <c r="F161" s="133">
        <v>95000</v>
      </c>
      <c r="G161" s="134">
        <v>57000</v>
      </c>
      <c r="H161" s="125">
        <v>38000</v>
      </c>
      <c r="I161" s="145">
        <v>0</v>
      </c>
    </row>
    <row r="162" spans="1:9" x14ac:dyDescent="0.3">
      <c r="A162" s="58">
        <v>9</v>
      </c>
      <c r="B162" s="58"/>
      <c r="C162" s="58" t="s">
        <v>206</v>
      </c>
      <c r="D162" s="58" t="s">
        <v>207</v>
      </c>
      <c r="E162" s="144" t="s">
        <v>118</v>
      </c>
      <c r="F162" s="131">
        <v>172000</v>
      </c>
      <c r="G162" s="128">
        <v>137600</v>
      </c>
      <c r="H162" s="129">
        <v>17200</v>
      </c>
      <c r="I162" s="130">
        <v>17200</v>
      </c>
    </row>
    <row r="163" spans="1:9" x14ac:dyDescent="0.3">
      <c r="A163" s="440">
        <v>10</v>
      </c>
      <c r="B163" s="440"/>
      <c r="C163" s="58" t="s">
        <v>150</v>
      </c>
      <c r="D163" s="58" t="s">
        <v>208</v>
      </c>
      <c r="E163" s="34" t="s">
        <v>616</v>
      </c>
      <c r="F163" s="64">
        <f>SUM(F164:F165)</f>
        <v>217000</v>
      </c>
      <c r="G163" s="65">
        <f t="shared" ref="G163:I163" si="41">SUM(G164:G165)</f>
        <v>130200</v>
      </c>
      <c r="H163" s="66">
        <f t="shared" si="41"/>
        <v>74800</v>
      </c>
      <c r="I163" s="67">
        <f t="shared" si="41"/>
        <v>12000</v>
      </c>
    </row>
    <row r="164" spans="1:9" x14ac:dyDescent="0.3">
      <c r="A164" s="440"/>
      <c r="B164" s="440"/>
      <c r="C164" s="58"/>
      <c r="D164" s="58"/>
      <c r="E164" s="144" t="s">
        <v>209</v>
      </c>
      <c r="F164" s="131">
        <v>120000</v>
      </c>
      <c r="G164" s="128">
        <v>72000</v>
      </c>
      <c r="H164" s="129">
        <v>36000</v>
      </c>
      <c r="I164" s="130">
        <v>12000</v>
      </c>
    </row>
    <row r="165" spans="1:9" x14ac:dyDescent="0.3">
      <c r="A165" s="440"/>
      <c r="B165" s="440"/>
      <c r="C165" s="58"/>
      <c r="D165" s="58"/>
      <c r="E165" s="144" t="s">
        <v>210</v>
      </c>
      <c r="F165" s="131">
        <v>97000</v>
      </c>
      <c r="G165" s="128">
        <v>58200</v>
      </c>
      <c r="H165" s="129">
        <v>38800</v>
      </c>
      <c r="I165" s="146">
        <v>0</v>
      </c>
    </row>
    <row r="166" spans="1:9" x14ac:dyDescent="0.3">
      <c r="A166" s="58">
        <v>11</v>
      </c>
      <c r="B166" s="58"/>
      <c r="C166" s="58" t="s">
        <v>150</v>
      </c>
      <c r="D166" s="58" t="s">
        <v>211</v>
      </c>
      <c r="E166" s="144" t="s">
        <v>212</v>
      </c>
      <c r="F166" s="131">
        <v>2000000</v>
      </c>
      <c r="G166" s="128">
        <v>1200000</v>
      </c>
      <c r="H166" s="129">
        <v>600000</v>
      </c>
      <c r="I166" s="130">
        <v>200000</v>
      </c>
    </row>
    <row r="167" spans="1:9" x14ac:dyDescent="0.3">
      <c r="A167" s="58">
        <v>12</v>
      </c>
      <c r="B167" s="58"/>
      <c r="C167" s="58" t="s">
        <v>150</v>
      </c>
      <c r="D167" s="58" t="s">
        <v>213</v>
      </c>
      <c r="E167" s="144" t="s">
        <v>214</v>
      </c>
      <c r="F167" s="133">
        <v>234960</v>
      </c>
      <c r="G167" s="134">
        <v>140976</v>
      </c>
      <c r="H167" s="125">
        <v>93984</v>
      </c>
      <c r="I167" s="145">
        <v>0</v>
      </c>
    </row>
    <row r="168" spans="1:9" x14ac:dyDescent="0.3">
      <c r="A168" s="58">
        <v>13</v>
      </c>
      <c r="B168" s="58"/>
      <c r="C168" s="58" t="s">
        <v>150</v>
      </c>
      <c r="D168" s="58" t="s">
        <v>215</v>
      </c>
      <c r="E168" s="144" t="s">
        <v>205</v>
      </c>
      <c r="F168" s="133">
        <v>318290</v>
      </c>
      <c r="G168" s="134">
        <v>190974</v>
      </c>
      <c r="H168" s="125">
        <v>127316</v>
      </c>
      <c r="I168" s="145">
        <v>0</v>
      </c>
    </row>
    <row r="169" spans="1:9" x14ac:dyDescent="0.3">
      <c r="A169" s="440">
        <v>14</v>
      </c>
      <c r="B169" s="440"/>
      <c r="C169" s="58" t="s">
        <v>150</v>
      </c>
      <c r="D169" s="58" t="s">
        <v>216</v>
      </c>
      <c r="E169" s="34" t="s">
        <v>616</v>
      </c>
      <c r="F169" s="64">
        <f>SUM(F170:F175)</f>
        <v>725528</v>
      </c>
      <c r="G169" s="65">
        <f t="shared" ref="G169:I169" si="42">SUM(G170:G175)</f>
        <v>435316</v>
      </c>
      <c r="H169" s="66">
        <f t="shared" si="42"/>
        <v>236865</v>
      </c>
      <c r="I169" s="67">
        <f t="shared" si="42"/>
        <v>53347</v>
      </c>
    </row>
    <row r="170" spans="1:9" x14ac:dyDescent="0.3">
      <c r="A170" s="440"/>
      <c r="B170" s="440"/>
      <c r="C170" s="58"/>
      <c r="D170" s="58"/>
      <c r="E170" s="144" t="s">
        <v>205</v>
      </c>
      <c r="F170" s="131">
        <v>192065</v>
      </c>
      <c r="G170" s="128">
        <v>115239</v>
      </c>
      <c r="H170" s="129">
        <v>76826</v>
      </c>
      <c r="I170" s="146">
        <v>0</v>
      </c>
    </row>
    <row r="171" spans="1:9" x14ac:dyDescent="0.3">
      <c r="A171" s="440"/>
      <c r="B171" s="440"/>
      <c r="C171" s="58"/>
      <c r="D171" s="58"/>
      <c r="E171" s="144" t="s">
        <v>217</v>
      </c>
      <c r="F171" s="131">
        <v>169368</v>
      </c>
      <c r="G171" s="128">
        <v>101621</v>
      </c>
      <c r="H171" s="129">
        <v>50810</v>
      </c>
      <c r="I171" s="130">
        <v>16937</v>
      </c>
    </row>
    <row r="172" spans="1:9" x14ac:dyDescent="0.3">
      <c r="A172" s="440"/>
      <c r="B172" s="440"/>
      <c r="C172" s="58"/>
      <c r="D172" s="58"/>
      <c r="E172" s="144" t="s">
        <v>218</v>
      </c>
      <c r="F172" s="131">
        <v>26269</v>
      </c>
      <c r="G172" s="128">
        <v>15761</v>
      </c>
      <c r="H172" s="129">
        <v>7881</v>
      </c>
      <c r="I172" s="130">
        <v>2627</v>
      </c>
    </row>
    <row r="173" spans="1:9" x14ac:dyDescent="0.3">
      <c r="A173" s="440"/>
      <c r="B173" s="440"/>
      <c r="C173" s="58"/>
      <c r="D173" s="58"/>
      <c r="E173" s="144" t="s">
        <v>219</v>
      </c>
      <c r="F173" s="131">
        <v>132046</v>
      </c>
      <c r="G173" s="128">
        <v>79227</v>
      </c>
      <c r="H173" s="129">
        <v>39614</v>
      </c>
      <c r="I173" s="130">
        <v>13205</v>
      </c>
    </row>
    <row r="174" spans="1:9" x14ac:dyDescent="0.3">
      <c r="A174" s="440"/>
      <c r="B174" s="440"/>
      <c r="C174" s="58"/>
      <c r="D174" s="58"/>
      <c r="E174" s="144" t="s">
        <v>220</v>
      </c>
      <c r="F174" s="131">
        <v>200000</v>
      </c>
      <c r="G174" s="128">
        <v>120000</v>
      </c>
      <c r="H174" s="129">
        <v>60000</v>
      </c>
      <c r="I174" s="130">
        <v>20000</v>
      </c>
    </row>
    <row r="175" spans="1:9" x14ac:dyDescent="0.3">
      <c r="A175" s="440"/>
      <c r="B175" s="440"/>
      <c r="C175" s="58"/>
      <c r="D175" s="58"/>
      <c r="E175" s="144" t="s">
        <v>221</v>
      </c>
      <c r="F175" s="131">
        <v>5780</v>
      </c>
      <c r="G175" s="128">
        <v>3468</v>
      </c>
      <c r="H175" s="129">
        <v>1734</v>
      </c>
      <c r="I175" s="130">
        <v>578</v>
      </c>
    </row>
    <row r="176" spans="1:9" x14ac:dyDescent="0.3">
      <c r="A176" s="440">
        <v>15</v>
      </c>
      <c r="B176" s="440"/>
      <c r="C176" s="58" t="s">
        <v>150</v>
      </c>
      <c r="D176" s="58" t="s">
        <v>222</v>
      </c>
      <c r="E176" s="34" t="s">
        <v>616</v>
      </c>
      <c r="F176" s="64">
        <f>SUM(F177:F179)</f>
        <v>948550</v>
      </c>
      <c r="G176" s="65">
        <f t="shared" ref="G176:I176" si="43">SUM(G177:G179)</f>
        <v>569130</v>
      </c>
      <c r="H176" s="66">
        <f t="shared" si="43"/>
        <v>284566</v>
      </c>
      <c r="I176" s="67">
        <f t="shared" si="43"/>
        <v>94854</v>
      </c>
    </row>
    <row r="177" spans="1:9" x14ac:dyDescent="0.3">
      <c r="A177" s="440"/>
      <c r="B177" s="440"/>
      <c r="C177" s="58"/>
      <c r="D177" s="58"/>
      <c r="E177" s="140" t="s">
        <v>223</v>
      </c>
      <c r="F177" s="131">
        <v>159000</v>
      </c>
      <c r="G177" s="128">
        <v>95400</v>
      </c>
      <c r="H177" s="129">
        <v>47700</v>
      </c>
      <c r="I177" s="130">
        <v>15900</v>
      </c>
    </row>
    <row r="178" spans="1:9" x14ac:dyDescent="0.3">
      <c r="A178" s="440"/>
      <c r="B178" s="440"/>
      <c r="C178" s="58"/>
      <c r="D178" s="58"/>
      <c r="E178" s="140" t="s">
        <v>224</v>
      </c>
      <c r="F178" s="131">
        <v>500000</v>
      </c>
      <c r="G178" s="128">
        <v>300000</v>
      </c>
      <c r="H178" s="129">
        <v>150000</v>
      </c>
      <c r="I178" s="130">
        <v>50000</v>
      </c>
    </row>
    <row r="179" spans="1:9" x14ac:dyDescent="0.3">
      <c r="A179" s="440"/>
      <c r="B179" s="440"/>
      <c r="C179" s="58"/>
      <c r="D179" s="58"/>
      <c r="E179" s="140" t="s">
        <v>205</v>
      </c>
      <c r="F179" s="131">
        <v>289550</v>
      </c>
      <c r="G179" s="128">
        <v>173730</v>
      </c>
      <c r="H179" s="129">
        <v>86866</v>
      </c>
      <c r="I179" s="130">
        <v>28954</v>
      </c>
    </row>
    <row r="180" spans="1:9" x14ac:dyDescent="0.3">
      <c r="A180" s="58">
        <v>16</v>
      </c>
      <c r="B180" s="58"/>
      <c r="C180" s="58" t="s">
        <v>225</v>
      </c>
      <c r="D180" s="58" t="s">
        <v>226</v>
      </c>
      <c r="E180" s="144" t="s">
        <v>227</v>
      </c>
      <c r="F180" s="123">
        <v>80000</v>
      </c>
      <c r="G180" s="124">
        <v>48000</v>
      </c>
      <c r="H180" s="125">
        <v>24000</v>
      </c>
      <c r="I180" s="147">
        <v>8000</v>
      </c>
    </row>
    <row r="181" spans="1:9" x14ac:dyDescent="0.3">
      <c r="A181" s="58">
        <v>17</v>
      </c>
      <c r="B181" s="58"/>
      <c r="C181" s="58" t="s">
        <v>225</v>
      </c>
      <c r="D181" s="58" t="s">
        <v>228</v>
      </c>
      <c r="E181" s="144" t="s">
        <v>229</v>
      </c>
      <c r="F181" s="123">
        <v>36000</v>
      </c>
      <c r="G181" s="124">
        <v>21600</v>
      </c>
      <c r="H181" s="125">
        <v>14400</v>
      </c>
      <c r="I181" s="126">
        <v>0</v>
      </c>
    </row>
    <row r="182" spans="1:9" x14ac:dyDescent="0.3">
      <c r="A182" s="58">
        <v>18</v>
      </c>
      <c r="B182" s="58"/>
      <c r="C182" s="58" t="s">
        <v>230</v>
      </c>
      <c r="D182" s="58" t="s">
        <v>231</v>
      </c>
      <c r="E182" s="144" t="s">
        <v>77</v>
      </c>
      <c r="F182" s="127">
        <v>2654393</v>
      </c>
      <c r="G182" s="141">
        <v>1592636</v>
      </c>
      <c r="H182" s="129">
        <v>796318</v>
      </c>
      <c r="I182" s="143">
        <v>265439</v>
      </c>
    </row>
    <row r="183" spans="1:9" x14ac:dyDescent="0.3">
      <c r="A183" s="58">
        <v>19</v>
      </c>
      <c r="B183" s="58"/>
      <c r="C183" s="58" t="s">
        <v>230</v>
      </c>
      <c r="D183" s="58" t="s">
        <v>232</v>
      </c>
      <c r="E183" s="144" t="s">
        <v>233</v>
      </c>
      <c r="F183" s="123">
        <v>99330</v>
      </c>
      <c r="G183" s="124">
        <v>59598</v>
      </c>
      <c r="H183" s="125">
        <v>29798</v>
      </c>
      <c r="I183" s="147">
        <v>9934</v>
      </c>
    </row>
    <row r="184" spans="1:9" x14ac:dyDescent="0.3">
      <c r="A184" s="58">
        <v>20</v>
      </c>
      <c r="B184" s="58"/>
      <c r="C184" s="58" t="s">
        <v>230</v>
      </c>
      <c r="D184" s="58" t="s">
        <v>234</v>
      </c>
      <c r="E184" s="144" t="s">
        <v>233</v>
      </c>
      <c r="F184" s="123">
        <v>99600</v>
      </c>
      <c r="G184" s="124">
        <v>59760</v>
      </c>
      <c r="H184" s="125">
        <v>29880</v>
      </c>
      <c r="I184" s="147">
        <v>9960</v>
      </c>
    </row>
    <row r="185" spans="1:9" ht="18.75" customHeight="1" x14ac:dyDescent="0.3">
      <c r="A185" s="51"/>
      <c r="B185" s="51" t="s">
        <v>662</v>
      </c>
      <c r="C185" s="51" t="s">
        <v>615</v>
      </c>
      <c r="D185" s="52">
        <v>13</v>
      </c>
      <c r="E185" s="53">
        <v>16</v>
      </c>
      <c r="F185" s="148">
        <f>SUM(F186,F187,F191,F192,F195,F196,F197,F198,F199,F200,F201,F202,F203)</f>
        <v>4283334</v>
      </c>
      <c r="G185" s="149">
        <f t="shared" ref="G185:I185" si="44">SUM(G186,G187,G191,G192,G195,G196,G197,G198,G199,G200,G201,G202,G203)</f>
        <v>2569999.7999999998</v>
      </c>
      <c r="H185" s="150">
        <f t="shared" si="44"/>
        <v>1574409.9</v>
      </c>
      <c r="I185" s="151">
        <f t="shared" si="44"/>
        <v>138924.30000000002</v>
      </c>
    </row>
    <row r="186" spans="1:9" x14ac:dyDescent="0.3">
      <c r="A186" s="58">
        <v>1</v>
      </c>
      <c r="B186" s="58"/>
      <c r="C186" s="58" t="s">
        <v>641</v>
      </c>
      <c r="D186" s="89" t="s">
        <v>642</v>
      </c>
      <c r="E186" s="152" t="s">
        <v>656</v>
      </c>
      <c r="F186" s="153">
        <v>72908</v>
      </c>
      <c r="G186" s="154">
        <v>43745</v>
      </c>
      <c r="H186" s="155">
        <v>29163</v>
      </c>
      <c r="I186" s="156">
        <v>0</v>
      </c>
    </row>
    <row r="187" spans="1:9" x14ac:dyDescent="0.3">
      <c r="A187" s="440">
        <v>2</v>
      </c>
      <c r="B187" s="440"/>
      <c r="C187" s="58" t="s">
        <v>119</v>
      </c>
      <c r="D187" s="58" t="s">
        <v>236</v>
      </c>
      <c r="E187" s="34" t="s">
        <v>616</v>
      </c>
      <c r="F187" s="64">
        <f>SUM(F188:F190)</f>
        <v>43352</v>
      </c>
      <c r="G187" s="65">
        <f t="shared" ref="G187:I187" si="45">SUM(G188:G190)</f>
        <v>26010</v>
      </c>
      <c r="H187" s="66">
        <f t="shared" si="45"/>
        <v>13007</v>
      </c>
      <c r="I187" s="67">
        <f t="shared" si="45"/>
        <v>4335</v>
      </c>
    </row>
    <row r="188" spans="1:9" x14ac:dyDescent="0.3">
      <c r="A188" s="440"/>
      <c r="B188" s="440"/>
      <c r="C188" s="58"/>
      <c r="D188" s="58"/>
      <c r="E188" s="152" t="s">
        <v>237</v>
      </c>
      <c r="F188" s="157">
        <v>9251</v>
      </c>
      <c r="G188" s="158">
        <v>5550</v>
      </c>
      <c r="H188" s="159">
        <v>2776</v>
      </c>
      <c r="I188" s="160">
        <v>925</v>
      </c>
    </row>
    <row r="189" spans="1:9" x14ac:dyDescent="0.3">
      <c r="A189" s="440"/>
      <c r="B189" s="440"/>
      <c r="C189" s="58"/>
      <c r="D189" s="58"/>
      <c r="E189" s="152" t="s">
        <v>238</v>
      </c>
      <c r="F189" s="157">
        <v>3850</v>
      </c>
      <c r="G189" s="158">
        <v>2310</v>
      </c>
      <c r="H189" s="159">
        <v>1155</v>
      </c>
      <c r="I189" s="160">
        <v>385</v>
      </c>
    </row>
    <row r="190" spans="1:9" x14ac:dyDescent="0.3">
      <c r="A190" s="440"/>
      <c r="B190" s="440"/>
      <c r="C190" s="58"/>
      <c r="D190" s="58"/>
      <c r="E190" s="152" t="s">
        <v>239</v>
      </c>
      <c r="F190" s="157">
        <v>30251</v>
      </c>
      <c r="G190" s="158">
        <v>18150</v>
      </c>
      <c r="H190" s="159">
        <v>9076</v>
      </c>
      <c r="I190" s="160">
        <v>3025</v>
      </c>
    </row>
    <row r="191" spans="1:9" x14ac:dyDescent="0.3">
      <c r="A191" s="58">
        <v>3</v>
      </c>
      <c r="B191" s="58"/>
      <c r="C191" s="58" t="s">
        <v>206</v>
      </c>
      <c r="D191" s="58" t="s">
        <v>240</v>
      </c>
      <c r="E191" s="152" t="s">
        <v>235</v>
      </c>
      <c r="F191" s="153">
        <v>92510</v>
      </c>
      <c r="G191" s="154">
        <v>55506</v>
      </c>
      <c r="H191" s="155">
        <v>37004</v>
      </c>
      <c r="I191" s="161">
        <v>0</v>
      </c>
    </row>
    <row r="192" spans="1:9" x14ac:dyDescent="0.3">
      <c r="A192" s="440">
        <v>4</v>
      </c>
      <c r="B192" s="440"/>
      <c r="C192" s="58" t="s">
        <v>206</v>
      </c>
      <c r="D192" s="58" t="s">
        <v>241</v>
      </c>
      <c r="E192" s="34" t="s">
        <v>616</v>
      </c>
      <c r="F192" s="64">
        <f>SUM(F193:F194)</f>
        <v>381118</v>
      </c>
      <c r="G192" s="65">
        <f t="shared" ref="G192:I192" si="46">SUM(G193:G194)</f>
        <v>228671</v>
      </c>
      <c r="H192" s="66">
        <f t="shared" si="46"/>
        <v>114335</v>
      </c>
      <c r="I192" s="67">
        <f t="shared" si="46"/>
        <v>38112</v>
      </c>
    </row>
    <row r="193" spans="1:9" x14ac:dyDescent="0.3">
      <c r="A193" s="440"/>
      <c r="B193" s="440"/>
      <c r="C193" s="58"/>
      <c r="D193" s="58"/>
      <c r="E193" s="162" t="s">
        <v>31</v>
      </c>
      <c r="F193" s="163">
        <v>362231</v>
      </c>
      <c r="G193" s="164">
        <v>217339</v>
      </c>
      <c r="H193" s="165">
        <v>108669</v>
      </c>
      <c r="I193" s="166">
        <v>36223</v>
      </c>
    </row>
    <row r="194" spans="1:9" x14ac:dyDescent="0.3">
      <c r="A194" s="440"/>
      <c r="B194" s="440"/>
      <c r="C194" s="58"/>
      <c r="D194" s="58"/>
      <c r="E194" s="152" t="s">
        <v>242</v>
      </c>
      <c r="F194" s="157">
        <v>18887</v>
      </c>
      <c r="G194" s="158">
        <v>11332</v>
      </c>
      <c r="H194" s="159">
        <v>5666</v>
      </c>
      <c r="I194" s="167">
        <v>1889</v>
      </c>
    </row>
    <row r="195" spans="1:9" x14ac:dyDescent="0.3">
      <c r="A195" s="58">
        <v>5</v>
      </c>
      <c r="B195" s="58"/>
      <c r="C195" s="58" t="s">
        <v>643</v>
      </c>
      <c r="D195" s="58" t="s">
        <v>644</v>
      </c>
      <c r="E195" s="152" t="s">
        <v>243</v>
      </c>
      <c r="F195" s="153">
        <v>199850</v>
      </c>
      <c r="G195" s="154">
        <v>119910</v>
      </c>
      <c r="H195" s="155">
        <v>59955</v>
      </c>
      <c r="I195" s="168">
        <v>19985</v>
      </c>
    </row>
    <row r="196" spans="1:9" x14ac:dyDescent="0.3">
      <c r="A196" s="58">
        <v>6</v>
      </c>
      <c r="B196" s="58"/>
      <c r="C196" s="58" t="s">
        <v>206</v>
      </c>
      <c r="D196" s="58" t="s">
        <v>244</v>
      </c>
      <c r="E196" s="152" t="s">
        <v>31</v>
      </c>
      <c r="F196" s="153">
        <v>239850</v>
      </c>
      <c r="G196" s="154">
        <v>143910</v>
      </c>
      <c r="H196" s="155">
        <v>71955</v>
      </c>
      <c r="I196" s="168">
        <v>23985</v>
      </c>
    </row>
    <row r="197" spans="1:9" x14ac:dyDescent="0.3">
      <c r="A197" s="58">
        <v>7</v>
      </c>
      <c r="B197" s="58"/>
      <c r="C197" s="58" t="s">
        <v>643</v>
      </c>
      <c r="D197" s="58" t="s">
        <v>645</v>
      </c>
      <c r="E197" s="152" t="s">
        <v>245</v>
      </c>
      <c r="F197" s="153">
        <f>G197+H197</f>
        <v>134339</v>
      </c>
      <c r="G197" s="154">
        <v>80603</v>
      </c>
      <c r="H197" s="155">
        <v>53736</v>
      </c>
      <c r="I197" s="161">
        <v>0</v>
      </c>
    </row>
    <row r="198" spans="1:9" x14ac:dyDescent="0.3">
      <c r="A198" s="58">
        <v>8</v>
      </c>
      <c r="B198" s="58"/>
      <c r="C198" s="58" t="s">
        <v>246</v>
      </c>
      <c r="D198" s="58" t="s">
        <v>247</v>
      </c>
      <c r="E198" s="152" t="s">
        <v>248</v>
      </c>
      <c r="F198" s="153">
        <v>360000</v>
      </c>
      <c r="G198" s="154">
        <v>216000</v>
      </c>
      <c r="H198" s="155">
        <v>108000</v>
      </c>
      <c r="I198" s="169">
        <v>36000</v>
      </c>
    </row>
    <row r="199" spans="1:9" x14ac:dyDescent="0.3">
      <c r="A199" s="58">
        <v>9</v>
      </c>
      <c r="B199" s="58"/>
      <c r="C199" s="58" t="s">
        <v>249</v>
      </c>
      <c r="D199" s="58" t="s">
        <v>250</v>
      </c>
      <c r="E199" s="152" t="s">
        <v>251</v>
      </c>
      <c r="F199" s="153">
        <v>814330</v>
      </c>
      <c r="G199" s="154">
        <v>488598</v>
      </c>
      <c r="H199" s="155">
        <v>325732</v>
      </c>
      <c r="I199" s="161">
        <v>0</v>
      </c>
    </row>
    <row r="200" spans="1:9" x14ac:dyDescent="0.3">
      <c r="A200" s="58">
        <v>10</v>
      </c>
      <c r="B200" s="58"/>
      <c r="C200" s="58" t="s">
        <v>249</v>
      </c>
      <c r="D200" s="58" t="s">
        <v>252</v>
      </c>
      <c r="E200" s="152" t="s">
        <v>253</v>
      </c>
      <c r="F200" s="153">
        <v>91124</v>
      </c>
      <c r="G200" s="154">
        <v>54675</v>
      </c>
      <c r="H200" s="155">
        <v>27337</v>
      </c>
      <c r="I200" s="168">
        <v>9112</v>
      </c>
    </row>
    <row r="201" spans="1:9" x14ac:dyDescent="0.3">
      <c r="A201" s="58">
        <v>11</v>
      </c>
      <c r="B201" s="58"/>
      <c r="C201" s="58" t="s">
        <v>646</v>
      </c>
      <c r="D201" s="58" t="s">
        <v>647</v>
      </c>
      <c r="E201" s="152" t="s">
        <v>254</v>
      </c>
      <c r="F201" s="153">
        <v>73953</v>
      </c>
      <c r="G201" s="154">
        <v>44371.799999999996</v>
      </c>
      <c r="H201" s="155">
        <v>22185.899999999998</v>
      </c>
      <c r="I201" s="168">
        <v>7395.3000000000084</v>
      </c>
    </row>
    <row r="202" spans="1:9" x14ac:dyDescent="0.3">
      <c r="A202" s="58">
        <v>12</v>
      </c>
      <c r="B202" s="58"/>
      <c r="C202" s="58" t="s">
        <v>618</v>
      </c>
      <c r="D202" s="58" t="s">
        <v>617</v>
      </c>
      <c r="E202" s="152" t="s">
        <v>256</v>
      </c>
      <c r="F202" s="153">
        <v>1000000</v>
      </c>
      <c r="G202" s="154">
        <v>600000</v>
      </c>
      <c r="H202" s="155">
        <v>400000</v>
      </c>
      <c r="I202" s="156">
        <v>0</v>
      </c>
    </row>
    <row r="203" spans="1:9" x14ac:dyDescent="0.3">
      <c r="A203" s="58">
        <v>13</v>
      </c>
      <c r="B203" s="58"/>
      <c r="C203" s="58" t="s">
        <v>257</v>
      </c>
      <c r="D203" s="58" t="s">
        <v>255</v>
      </c>
      <c r="E203" s="152" t="s">
        <v>77</v>
      </c>
      <c r="F203" s="153">
        <v>780000</v>
      </c>
      <c r="G203" s="154">
        <v>468000</v>
      </c>
      <c r="H203" s="155">
        <v>312000</v>
      </c>
      <c r="I203" s="156">
        <v>0</v>
      </c>
    </row>
    <row r="204" spans="1:9" ht="18.75" customHeight="1" x14ac:dyDescent="0.3">
      <c r="A204" s="170"/>
      <c r="B204" s="170" t="s">
        <v>663</v>
      </c>
      <c r="C204" s="51" t="s">
        <v>619</v>
      </c>
      <c r="D204" s="52">
        <v>15</v>
      </c>
      <c r="E204" s="53">
        <v>18</v>
      </c>
      <c r="F204" s="171">
        <f>F205+F206+F207+F208+F209+F210+F214+F215+F216+F217+F218+F221+F222+F223+F224</f>
        <v>5915638</v>
      </c>
      <c r="G204" s="172">
        <f t="shared" ref="G204:I204" si="47">G205+G206+G207+G208+G209+G210+G214+G215+G216+G217+G218+G221+G222+G223+G224</f>
        <v>3549000</v>
      </c>
      <c r="H204" s="173">
        <f t="shared" si="47"/>
        <v>2254718.6666666665</v>
      </c>
      <c r="I204" s="174">
        <f t="shared" si="47"/>
        <v>111284</v>
      </c>
    </row>
    <row r="205" spans="1:9" ht="33" x14ac:dyDescent="0.3">
      <c r="A205" s="58">
        <v>1</v>
      </c>
      <c r="B205" s="58"/>
      <c r="C205" s="58" t="s">
        <v>119</v>
      </c>
      <c r="D205" s="58" t="s">
        <v>258</v>
      </c>
      <c r="E205" s="175" t="s">
        <v>259</v>
      </c>
      <c r="F205" s="176">
        <v>1200000</v>
      </c>
      <c r="G205" s="177">
        <v>720000</v>
      </c>
      <c r="H205" s="178">
        <v>480000</v>
      </c>
      <c r="I205" s="179">
        <v>0</v>
      </c>
    </row>
    <row r="206" spans="1:9" ht="33" x14ac:dyDescent="0.3">
      <c r="A206" s="58">
        <v>2</v>
      </c>
      <c r="B206" s="58"/>
      <c r="C206" s="58" t="s">
        <v>119</v>
      </c>
      <c r="D206" s="58" t="s">
        <v>727</v>
      </c>
      <c r="E206" s="175" t="s">
        <v>260</v>
      </c>
      <c r="F206" s="176">
        <v>500000</v>
      </c>
      <c r="G206" s="177">
        <v>300000</v>
      </c>
      <c r="H206" s="178">
        <v>200000</v>
      </c>
      <c r="I206" s="180">
        <v>0</v>
      </c>
    </row>
    <row r="207" spans="1:9" ht="33" x14ac:dyDescent="0.3">
      <c r="A207" s="58">
        <v>3</v>
      </c>
      <c r="B207" s="58"/>
      <c r="C207" s="58" t="s">
        <v>116</v>
      </c>
      <c r="D207" s="58" t="s">
        <v>261</v>
      </c>
      <c r="E207" s="175" t="s">
        <v>262</v>
      </c>
      <c r="F207" s="176">
        <v>1886890</v>
      </c>
      <c r="G207" s="181">
        <v>1132000</v>
      </c>
      <c r="H207" s="182">
        <f>G207/6*4</f>
        <v>754666.66666666663</v>
      </c>
      <c r="I207" s="183">
        <v>0</v>
      </c>
    </row>
    <row r="208" spans="1:9" ht="33" x14ac:dyDescent="0.3">
      <c r="A208" s="58">
        <v>4</v>
      </c>
      <c r="B208" s="58"/>
      <c r="C208" s="58" t="s">
        <v>116</v>
      </c>
      <c r="D208" s="58" t="s">
        <v>263</v>
      </c>
      <c r="E208" s="175" t="s">
        <v>264</v>
      </c>
      <c r="F208" s="176">
        <v>700000</v>
      </c>
      <c r="G208" s="177">
        <v>420000</v>
      </c>
      <c r="H208" s="178">
        <v>210000</v>
      </c>
      <c r="I208" s="184">
        <v>70000</v>
      </c>
    </row>
    <row r="209" spans="1:9" x14ac:dyDescent="0.3">
      <c r="A209" s="58">
        <v>5</v>
      </c>
      <c r="B209" s="58"/>
      <c r="C209" s="58" t="s">
        <v>116</v>
      </c>
      <c r="D209" s="58" t="s">
        <v>265</v>
      </c>
      <c r="E209" s="175" t="s">
        <v>266</v>
      </c>
      <c r="F209" s="176">
        <v>175000</v>
      </c>
      <c r="G209" s="177">
        <v>105000</v>
      </c>
      <c r="H209" s="178">
        <v>52500</v>
      </c>
      <c r="I209" s="184">
        <v>17500</v>
      </c>
    </row>
    <row r="210" spans="1:9" x14ac:dyDescent="0.3">
      <c r="A210" s="440">
        <v>6</v>
      </c>
      <c r="B210" s="440"/>
      <c r="C210" s="440" t="s">
        <v>116</v>
      </c>
      <c r="D210" s="440" t="s">
        <v>728</v>
      </c>
      <c r="E210" s="34" t="s">
        <v>616</v>
      </c>
      <c r="F210" s="185">
        <f>SUM(F211:F213)</f>
        <v>253000</v>
      </c>
      <c r="G210" s="186">
        <f t="shared" ref="G210:I210" si="48">SUM(G211:G213)</f>
        <v>151800</v>
      </c>
      <c r="H210" s="187">
        <f t="shared" si="48"/>
        <v>91900</v>
      </c>
      <c r="I210" s="188">
        <f t="shared" si="48"/>
        <v>9300</v>
      </c>
    </row>
    <row r="211" spans="1:9" ht="33" x14ac:dyDescent="0.3">
      <c r="A211" s="440"/>
      <c r="B211" s="440"/>
      <c r="C211" s="440"/>
      <c r="D211" s="440"/>
      <c r="E211" s="175" t="s">
        <v>267</v>
      </c>
      <c r="F211" s="189">
        <f>SUM(G211:I211)</f>
        <v>160000</v>
      </c>
      <c r="G211" s="190">
        <v>96000</v>
      </c>
      <c r="H211" s="191">
        <v>64000</v>
      </c>
      <c r="I211" s="192">
        <v>0</v>
      </c>
    </row>
    <row r="212" spans="1:9" ht="33" x14ac:dyDescent="0.3">
      <c r="A212" s="440"/>
      <c r="B212" s="440"/>
      <c r="C212" s="440"/>
      <c r="D212" s="440"/>
      <c r="E212" s="175" t="s">
        <v>268</v>
      </c>
      <c r="F212" s="189">
        <f>SUM(G212:I212)</f>
        <v>47000</v>
      </c>
      <c r="G212" s="193">
        <v>28200</v>
      </c>
      <c r="H212" s="194">
        <v>14100</v>
      </c>
      <c r="I212" s="195">
        <v>4700</v>
      </c>
    </row>
    <row r="213" spans="1:9" x14ac:dyDescent="0.3">
      <c r="A213" s="440"/>
      <c r="B213" s="440"/>
      <c r="C213" s="440"/>
      <c r="D213" s="440"/>
      <c r="E213" s="175" t="s">
        <v>269</v>
      </c>
      <c r="F213" s="189">
        <f>SUM(G213:I213)</f>
        <v>46000</v>
      </c>
      <c r="G213" s="193">
        <v>27600</v>
      </c>
      <c r="H213" s="194">
        <v>13800</v>
      </c>
      <c r="I213" s="195">
        <v>4600</v>
      </c>
    </row>
    <row r="214" spans="1:9" x14ac:dyDescent="0.3">
      <c r="A214" s="58">
        <v>7</v>
      </c>
      <c r="B214" s="58"/>
      <c r="C214" s="58" t="s">
        <v>206</v>
      </c>
      <c r="D214" s="58" t="s">
        <v>270</v>
      </c>
      <c r="E214" s="175" t="s">
        <v>271</v>
      </c>
      <c r="F214" s="176">
        <v>94840</v>
      </c>
      <c r="G214" s="196">
        <v>56900</v>
      </c>
      <c r="H214" s="197">
        <v>28452</v>
      </c>
      <c r="I214" s="79">
        <v>9484</v>
      </c>
    </row>
    <row r="215" spans="1:9" x14ac:dyDescent="0.3">
      <c r="A215" s="58">
        <v>8</v>
      </c>
      <c r="B215" s="58"/>
      <c r="C215" s="58" t="s">
        <v>272</v>
      </c>
      <c r="D215" s="58" t="s">
        <v>273</v>
      </c>
      <c r="E215" s="175" t="s">
        <v>274</v>
      </c>
      <c r="F215" s="176">
        <v>60000</v>
      </c>
      <c r="G215" s="177">
        <v>36000</v>
      </c>
      <c r="H215" s="178">
        <f>G215/6*4</f>
        <v>24000</v>
      </c>
      <c r="I215" s="179">
        <v>0</v>
      </c>
    </row>
    <row r="216" spans="1:9" ht="33" x14ac:dyDescent="0.3">
      <c r="A216" s="58">
        <v>9</v>
      </c>
      <c r="B216" s="58"/>
      <c r="C216" s="58" t="s">
        <v>150</v>
      </c>
      <c r="D216" s="58" t="s">
        <v>275</v>
      </c>
      <c r="E216" s="175" t="s">
        <v>276</v>
      </c>
      <c r="F216" s="176">
        <v>99808</v>
      </c>
      <c r="G216" s="177">
        <v>59640</v>
      </c>
      <c r="H216" s="178">
        <f>G216/6*4</f>
        <v>39760</v>
      </c>
      <c r="I216" s="179">
        <v>0</v>
      </c>
    </row>
    <row r="217" spans="1:9" ht="33" x14ac:dyDescent="0.3">
      <c r="A217" s="58">
        <v>10</v>
      </c>
      <c r="B217" s="58"/>
      <c r="C217" s="58" t="s">
        <v>277</v>
      </c>
      <c r="D217" s="58" t="s">
        <v>278</v>
      </c>
      <c r="E217" s="175" t="s">
        <v>279</v>
      </c>
      <c r="F217" s="176">
        <v>696100</v>
      </c>
      <c r="G217" s="181">
        <v>417660</v>
      </c>
      <c r="H217" s="182">
        <v>278440</v>
      </c>
      <c r="I217" s="183">
        <v>0</v>
      </c>
    </row>
    <row r="218" spans="1:9" x14ac:dyDescent="0.3">
      <c r="A218" s="440">
        <v>11</v>
      </c>
      <c r="B218" s="440"/>
      <c r="C218" s="440" t="s">
        <v>277</v>
      </c>
      <c r="D218" s="440" t="s">
        <v>729</v>
      </c>
      <c r="E218" s="34" t="s">
        <v>616</v>
      </c>
      <c r="F218" s="185">
        <f>SUM(F219:F220)</f>
        <v>189000</v>
      </c>
      <c r="G218" s="186">
        <f t="shared" ref="G218:I218" si="49">SUM(G219:G220)</f>
        <v>113400</v>
      </c>
      <c r="H218" s="187">
        <f t="shared" si="49"/>
        <v>75600</v>
      </c>
      <c r="I218" s="198">
        <f t="shared" si="49"/>
        <v>0</v>
      </c>
    </row>
    <row r="219" spans="1:9" ht="49.5" x14ac:dyDescent="0.3">
      <c r="A219" s="440"/>
      <c r="B219" s="440"/>
      <c r="C219" s="440"/>
      <c r="D219" s="440"/>
      <c r="E219" s="175" t="s">
        <v>280</v>
      </c>
      <c r="F219" s="189">
        <f>SUM(G219:I219)</f>
        <v>90000</v>
      </c>
      <c r="G219" s="190">
        <v>54000</v>
      </c>
      <c r="H219" s="191">
        <v>36000</v>
      </c>
      <c r="I219" s="192">
        <v>0</v>
      </c>
    </row>
    <row r="220" spans="1:9" x14ac:dyDescent="0.3">
      <c r="A220" s="440"/>
      <c r="B220" s="440"/>
      <c r="C220" s="440"/>
      <c r="D220" s="440"/>
      <c r="E220" s="175" t="s">
        <v>281</v>
      </c>
      <c r="F220" s="189">
        <f>SUM(G220:I220)</f>
        <v>99000</v>
      </c>
      <c r="G220" s="193">
        <v>59400</v>
      </c>
      <c r="H220" s="194">
        <v>39600</v>
      </c>
      <c r="I220" s="199">
        <v>0</v>
      </c>
    </row>
    <row r="221" spans="1:9" x14ac:dyDescent="0.3">
      <c r="A221" s="58">
        <v>12</v>
      </c>
      <c r="B221" s="58"/>
      <c r="C221" s="58" t="s">
        <v>277</v>
      </c>
      <c r="D221" s="58" t="s">
        <v>282</v>
      </c>
      <c r="E221" s="175" t="s">
        <v>281</v>
      </c>
      <c r="F221" s="200">
        <f>SUM(G221:I221)</f>
        <v>20000</v>
      </c>
      <c r="G221" s="177">
        <v>12000</v>
      </c>
      <c r="H221" s="178">
        <v>6000</v>
      </c>
      <c r="I221" s="184">
        <v>2000</v>
      </c>
    </row>
    <row r="222" spans="1:9" x14ac:dyDescent="0.3">
      <c r="A222" s="58">
        <v>13</v>
      </c>
      <c r="B222" s="58"/>
      <c r="C222" s="58" t="s">
        <v>277</v>
      </c>
      <c r="D222" s="58" t="s">
        <v>283</v>
      </c>
      <c r="E222" s="175" t="s">
        <v>281</v>
      </c>
      <c r="F222" s="200">
        <f>SUM(G222:I222)</f>
        <v>15000</v>
      </c>
      <c r="G222" s="177">
        <v>9000</v>
      </c>
      <c r="H222" s="178">
        <v>4500</v>
      </c>
      <c r="I222" s="184">
        <v>1500</v>
      </c>
    </row>
    <row r="223" spans="1:9" x14ac:dyDescent="0.3">
      <c r="A223" s="58">
        <v>14</v>
      </c>
      <c r="B223" s="58"/>
      <c r="C223" s="58" t="s">
        <v>277</v>
      </c>
      <c r="D223" s="58" t="s">
        <v>284</v>
      </c>
      <c r="E223" s="175" t="s">
        <v>281</v>
      </c>
      <c r="F223" s="200">
        <f>SUM(G223:I223)</f>
        <v>15000</v>
      </c>
      <c r="G223" s="201">
        <v>9000</v>
      </c>
      <c r="H223" s="202">
        <v>4500</v>
      </c>
      <c r="I223" s="203">
        <v>1500</v>
      </c>
    </row>
    <row r="224" spans="1:9" x14ac:dyDescent="0.3">
      <c r="A224" s="58">
        <v>15</v>
      </c>
      <c r="B224" s="58"/>
      <c r="C224" s="58" t="s">
        <v>277</v>
      </c>
      <c r="D224" s="58" t="s">
        <v>730</v>
      </c>
      <c r="E224" s="175" t="s">
        <v>731</v>
      </c>
      <c r="F224" s="200">
        <v>11000</v>
      </c>
      <c r="G224" s="201">
        <v>6600</v>
      </c>
      <c r="H224" s="202">
        <v>4400</v>
      </c>
      <c r="I224" s="204">
        <v>0</v>
      </c>
    </row>
    <row r="225" spans="1:9" ht="18.75" customHeight="1" x14ac:dyDescent="0.3">
      <c r="A225" s="170"/>
      <c r="B225" s="170" t="s">
        <v>664</v>
      </c>
      <c r="C225" s="51" t="s">
        <v>620</v>
      </c>
      <c r="D225" s="52">
        <v>8</v>
      </c>
      <c r="E225" s="53">
        <v>10</v>
      </c>
      <c r="F225" s="205">
        <f>SUM(F226:F227,F228,F231:F235)</f>
        <v>1713385</v>
      </c>
      <c r="G225" s="206">
        <f t="shared" ref="G225:I225" si="50">SUM(G226,G227,G228,G231,G232,G233,G234,G235)</f>
        <v>1028000</v>
      </c>
      <c r="H225" s="207">
        <f t="shared" si="50"/>
        <v>671882</v>
      </c>
      <c r="I225" s="208">
        <f t="shared" si="50"/>
        <v>13468</v>
      </c>
    </row>
    <row r="226" spans="1:9" x14ac:dyDescent="0.3">
      <c r="A226" s="58">
        <v>1</v>
      </c>
      <c r="B226" s="58"/>
      <c r="C226" s="58" t="s">
        <v>119</v>
      </c>
      <c r="D226" s="58" t="s">
        <v>285</v>
      </c>
      <c r="E226" s="175" t="s">
        <v>286</v>
      </c>
      <c r="F226" s="209">
        <v>42800</v>
      </c>
      <c r="G226" s="210">
        <v>25680</v>
      </c>
      <c r="H226" s="211">
        <v>17120</v>
      </c>
      <c r="I226" s="180">
        <v>0</v>
      </c>
    </row>
    <row r="227" spans="1:9" x14ac:dyDescent="0.3">
      <c r="A227" s="58">
        <v>2</v>
      </c>
      <c r="B227" s="58"/>
      <c r="C227" s="58" t="s">
        <v>119</v>
      </c>
      <c r="D227" s="58" t="s">
        <v>287</v>
      </c>
      <c r="E227" s="175" t="s">
        <v>288</v>
      </c>
      <c r="F227" s="209">
        <v>14377</v>
      </c>
      <c r="G227" s="210">
        <v>8626</v>
      </c>
      <c r="H227" s="211">
        <v>5751</v>
      </c>
      <c r="I227" s="180">
        <v>0</v>
      </c>
    </row>
    <row r="228" spans="1:9" x14ac:dyDescent="0.3">
      <c r="A228" s="437">
        <v>3</v>
      </c>
      <c r="B228" s="437"/>
      <c r="C228" s="87" t="s">
        <v>119</v>
      </c>
      <c r="D228" s="87" t="s">
        <v>289</v>
      </c>
      <c r="E228" s="34" t="s">
        <v>616</v>
      </c>
      <c r="F228" s="185">
        <f>SUM(F229:F230)</f>
        <v>128519</v>
      </c>
      <c r="G228" s="186">
        <f t="shared" ref="G228:I228" si="51">SUM(G229:G230)</f>
        <v>77076</v>
      </c>
      <c r="H228" s="187">
        <f t="shared" si="51"/>
        <v>51408</v>
      </c>
      <c r="I228" s="198">
        <f t="shared" si="51"/>
        <v>0</v>
      </c>
    </row>
    <row r="229" spans="1:9" x14ac:dyDescent="0.3">
      <c r="A229" s="438"/>
      <c r="B229" s="438"/>
      <c r="C229" s="88"/>
      <c r="D229" s="88"/>
      <c r="E229" s="175" t="s">
        <v>290</v>
      </c>
      <c r="F229" s="212">
        <v>76974</v>
      </c>
      <c r="G229" s="213">
        <v>46184</v>
      </c>
      <c r="H229" s="214">
        <v>30790</v>
      </c>
      <c r="I229" s="199">
        <v>0</v>
      </c>
    </row>
    <row r="230" spans="1:9" ht="33" x14ac:dyDescent="0.3">
      <c r="A230" s="439"/>
      <c r="B230" s="439"/>
      <c r="C230" s="89"/>
      <c r="D230" s="89"/>
      <c r="E230" s="175" t="s">
        <v>291</v>
      </c>
      <c r="F230" s="212">
        <v>51545</v>
      </c>
      <c r="G230" s="213">
        <v>30892</v>
      </c>
      <c r="H230" s="214">
        <v>20618</v>
      </c>
      <c r="I230" s="199">
        <v>0</v>
      </c>
    </row>
    <row r="231" spans="1:9" x14ac:dyDescent="0.3">
      <c r="A231" s="58">
        <v>4</v>
      </c>
      <c r="B231" s="58"/>
      <c r="C231" s="58" t="s">
        <v>119</v>
      </c>
      <c r="D231" s="58" t="s">
        <v>292</v>
      </c>
      <c r="E231" s="175" t="s">
        <v>293</v>
      </c>
      <c r="F231" s="209">
        <v>60029</v>
      </c>
      <c r="G231" s="210">
        <v>36018</v>
      </c>
      <c r="H231" s="211">
        <v>18008</v>
      </c>
      <c r="I231" s="215">
        <v>6003</v>
      </c>
    </row>
    <row r="232" spans="1:9" x14ac:dyDescent="0.3">
      <c r="A232" s="58">
        <v>5</v>
      </c>
      <c r="B232" s="58"/>
      <c r="C232" s="58" t="s">
        <v>17</v>
      </c>
      <c r="D232" s="58" t="s">
        <v>294</v>
      </c>
      <c r="E232" s="175" t="s">
        <v>295</v>
      </c>
      <c r="F232" s="209">
        <v>9000</v>
      </c>
      <c r="G232" s="210">
        <v>5400</v>
      </c>
      <c r="H232" s="211">
        <v>2700</v>
      </c>
      <c r="I232" s="215">
        <v>900</v>
      </c>
    </row>
    <row r="233" spans="1:9" x14ac:dyDescent="0.3">
      <c r="A233" s="58">
        <v>6</v>
      </c>
      <c r="B233" s="58"/>
      <c r="C233" s="58" t="s">
        <v>17</v>
      </c>
      <c r="D233" s="58" t="s">
        <v>296</v>
      </c>
      <c r="E233" s="175" t="s">
        <v>297</v>
      </c>
      <c r="F233" s="216">
        <v>22660</v>
      </c>
      <c r="G233" s="217">
        <v>13600</v>
      </c>
      <c r="H233" s="218">
        <v>6795</v>
      </c>
      <c r="I233" s="219">
        <v>2265</v>
      </c>
    </row>
    <row r="234" spans="1:9" x14ac:dyDescent="0.3">
      <c r="A234" s="58">
        <v>7</v>
      </c>
      <c r="B234" s="58"/>
      <c r="C234" s="58" t="s">
        <v>116</v>
      </c>
      <c r="D234" s="58" t="s">
        <v>298</v>
      </c>
      <c r="E234" s="175" t="s">
        <v>299</v>
      </c>
      <c r="F234" s="220">
        <v>1338000</v>
      </c>
      <c r="G234" s="221">
        <v>802800</v>
      </c>
      <c r="H234" s="222">
        <v>535200</v>
      </c>
      <c r="I234" s="145">
        <v>0</v>
      </c>
    </row>
    <row r="235" spans="1:9" x14ac:dyDescent="0.3">
      <c r="A235" s="437">
        <v>8</v>
      </c>
      <c r="B235" s="437"/>
      <c r="C235" s="58" t="s">
        <v>300</v>
      </c>
      <c r="D235" s="58" t="s">
        <v>301</v>
      </c>
      <c r="E235" s="34" t="s">
        <v>616</v>
      </c>
      <c r="F235" s="223">
        <f>SUM(F236:F237)</f>
        <v>98000</v>
      </c>
      <c r="G235" s="224">
        <f t="shared" ref="G235:I235" si="52">SUM(G236:G237)</f>
        <v>58800</v>
      </c>
      <c r="H235" s="225">
        <f t="shared" si="52"/>
        <v>34900</v>
      </c>
      <c r="I235" s="226">
        <f t="shared" si="52"/>
        <v>4300</v>
      </c>
    </row>
    <row r="236" spans="1:9" x14ac:dyDescent="0.3">
      <c r="A236" s="438"/>
      <c r="B236" s="438"/>
      <c r="C236" s="58"/>
      <c r="D236" s="58"/>
      <c r="E236" s="175" t="s">
        <v>302</v>
      </c>
      <c r="F236" s="227">
        <v>12000</v>
      </c>
      <c r="G236" s="228">
        <v>7200</v>
      </c>
      <c r="H236" s="229">
        <v>4800</v>
      </c>
      <c r="I236" s="146">
        <v>0</v>
      </c>
    </row>
    <row r="237" spans="1:9" x14ac:dyDescent="0.3">
      <c r="A237" s="439"/>
      <c r="B237" s="439"/>
      <c r="C237" s="58"/>
      <c r="D237" s="58"/>
      <c r="E237" s="175" t="s">
        <v>303</v>
      </c>
      <c r="F237" s="227">
        <v>86000</v>
      </c>
      <c r="G237" s="228">
        <v>51600</v>
      </c>
      <c r="H237" s="229">
        <v>30100</v>
      </c>
      <c r="I237" s="230">
        <v>4300</v>
      </c>
    </row>
    <row r="238" spans="1:9" ht="18.75" customHeight="1" x14ac:dyDescent="0.3">
      <c r="A238" s="170"/>
      <c r="B238" s="170" t="s">
        <v>665</v>
      </c>
      <c r="C238" s="51" t="s">
        <v>621</v>
      </c>
      <c r="D238" s="52">
        <v>16</v>
      </c>
      <c r="E238" s="53">
        <v>16</v>
      </c>
      <c r="F238" s="231">
        <f>SUM(F239:F254)</f>
        <v>3771434</v>
      </c>
      <c r="G238" s="232">
        <v>2242000</v>
      </c>
      <c r="H238" s="233">
        <f>SUM(H239:H254)</f>
        <v>1459334</v>
      </c>
      <c r="I238" s="234">
        <f>SUM(I239:I254)</f>
        <v>70100</v>
      </c>
    </row>
    <row r="239" spans="1:9" x14ac:dyDescent="0.3">
      <c r="A239" s="58">
        <v>1</v>
      </c>
      <c r="B239" s="58"/>
      <c r="C239" s="58" t="s">
        <v>17</v>
      </c>
      <c r="D239" s="58" t="s">
        <v>304</v>
      </c>
      <c r="E239" s="100" t="s">
        <v>77</v>
      </c>
      <c r="F239" s="153">
        <v>1100000</v>
      </c>
      <c r="G239" s="235">
        <v>660000</v>
      </c>
      <c r="H239" s="236">
        <v>440000</v>
      </c>
      <c r="I239" s="237">
        <v>0</v>
      </c>
    </row>
    <row r="240" spans="1:9" ht="33" x14ac:dyDescent="0.3">
      <c r="A240" s="58">
        <v>2</v>
      </c>
      <c r="B240" s="58"/>
      <c r="C240" s="58" t="s">
        <v>17</v>
      </c>
      <c r="D240" s="58" t="s">
        <v>305</v>
      </c>
      <c r="E240" s="238" t="s">
        <v>306</v>
      </c>
      <c r="F240" s="153">
        <v>20000</v>
      </c>
      <c r="G240" s="239">
        <v>12000</v>
      </c>
      <c r="H240" s="236">
        <v>7000</v>
      </c>
      <c r="I240" s="240">
        <v>1000</v>
      </c>
    </row>
    <row r="241" spans="1:9" x14ac:dyDescent="0.3">
      <c r="A241" s="58">
        <v>3</v>
      </c>
      <c r="B241" s="58"/>
      <c r="C241" s="58" t="s">
        <v>17</v>
      </c>
      <c r="D241" s="58" t="s">
        <v>307</v>
      </c>
      <c r="E241" s="238" t="s">
        <v>134</v>
      </c>
      <c r="F241" s="153">
        <v>10000</v>
      </c>
      <c r="G241" s="239">
        <v>6000</v>
      </c>
      <c r="H241" s="236">
        <v>4000</v>
      </c>
      <c r="I241" s="241">
        <v>0</v>
      </c>
    </row>
    <row r="242" spans="1:9" x14ac:dyDescent="0.3">
      <c r="A242" s="58">
        <v>4</v>
      </c>
      <c r="B242" s="58"/>
      <c r="C242" s="58" t="s">
        <v>17</v>
      </c>
      <c r="D242" s="58" t="s">
        <v>308</v>
      </c>
      <c r="E242" s="238" t="s">
        <v>309</v>
      </c>
      <c r="F242" s="153">
        <v>7000</v>
      </c>
      <c r="G242" s="239">
        <v>4200</v>
      </c>
      <c r="H242" s="236">
        <v>2450</v>
      </c>
      <c r="I242" s="240">
        <v>350</v>
      </c>
    </row>
    <row r="243" spans="1:9" x14ac:dyDescent="0.3">
      <c r="A243" s="58">
        <v>5</v>
      </c>
      <c r="B243" s="58"/>
      <c r="C243" s="58" t="s">
        <v>206</v>
      </c>
      <c r="D243" s="58" t="s">
        <v>310</v>
      </c>
      <c r="E243" s="238" t="s">
        <v>311</v>
      </c>
      <c r="F243" s="153">
        <v>150000</v>
      </c>
      <c r="G243" s="242">
        <v>90000</v>
      </c>
      <c r="H243" s="236">
        <v>52500</v>
      </c>
      <c r="I243" s="169">
        <v>7500</v>
      </c>
    </row>
    <row r="244" spans="1:9" x14ac:dyDescent="0.3">
      <c r="A244" s="58">
        <v>6</v>
      </c>
      <c r="B244" s="58"/>
      <c r="C244" s="58" t="s">
        <v>206</v>
      </c>
      <c r="D244" s="58" t="s">
        <v>312</v>
      </c>
      <c r="E244" s="238" t="s">
        <v>313</v>
      </c>
      <c r="F244" s="153">
        <v>55000</v>
      </c>
      <c r="G244" s="235">
        <v>33000</v>
      </c>
      <c r="H244" s="236">
        <v>22000</v>
      </c>
      <c r="I244" s="169">
        <v>0</v>
      </c>
    </row>
    <row r="245" spans="1:9" x14ac:dyDescent="0.3">
      <c r="A245" s="58">
        <v>7</v>
      </c>
      <c r="B245" s="58"/>
      <c r="C245" s="58" t="s">
        <v>206</v>
      </c>
      <c r="D245" s="58" t="s">
        <v>314</v>
      </c>
      <c r="E245" s="238" t="s">
        <v>315</v>
      </c>
      <c r="F245" s="153">
        <v>108000</v>
      </c>
      <c r="G245" s="243">
        <v>64800</v>
      </c>
      <c r="H245" s="244">
        <v>43200</v>
      </c>
      <c r="I245" s="245">
        <v>0</v>
      </c>
    </row>
    <row r="246" spans="1:9" x14ac:dyDescent="0.3">
      <c r="A246" s="58">
        <v>8</v>
      </c>
      <c r="B246" s="58"/>
      <c r="C246" s="58" t="s">
        <v>119</v>
      </c>
      <c r="D246" s="58" t="s">
        <v>316</v>
      </c>
      <c r="E246" s="238" t="s">
        <v>100</v>
      </c>
      <c r="F246" s="153">
        <v>500000</v>
      </c>
      <c r="G246" s="243">
        <v>300000</v>
      </c>
      <c r="H246" s="244">
        <v>200000</v>
      </c>
      <c r="I246" s="245">
        <v>0</v>
      </c>
    </row>
    <row r="247" spans="1:9" x14ac:dyDescent="0.3">
      <c r="A247" s="58">
        <v>9</v>
      </c>
      <c r="B247" s="58"/>
      <c r="C247" s="58" t="s">
        <v>317</v>
      </c>
      <c r="D247" s="58" t="s">
        <v>318</v>
      </c>
      <c r="E247" s="238" t="s">
        <v>319</v>
      </c>
      <c r="F247" s="153">
        <v>633334</v>
      </c>
      <c r="G247" s="243">
        <v>380000</v>
      </c>
      <c r="H247" s="244">
        <v>253334</v>
      </c>
      <c r="I247" s="245">
        <v>0</v>
      </c>
    </row>
    <row r="248" spans="1:9" x14ac:dyDescent="0.3">
      <c r="A248" s="58">
        <v>10</v>
      </c>
      <c r="B248" s="246"/>
      <c r="C248" s="247" t="s">
        <v>206</v>
      </c>
      <c r="D248" s="247" t="s">
        <v>314</v>
      </c>
      <c r="E248" s="247" t="s">
        <v>741</v>
      </c>
      <c r="F248" s="153">
        <v>13000</v>
      </c>
      <c r="G248" s="248">
        <v>7800</v>
      </c>
      <c r="H248" s="249">
        <v>4550</v>
      </c>
      <c r="I248" s="250">
        <v>650</v>
      </c>
    </row>
    <row r="249" spans="1:9" x14ac:dyDescent="0.3">
      <c r="A249" s="58">
        <v>11</v>
      </c>
      <c r="B249" s="246"/>
      <c r="C249" s="251" t="s">
        <v>206</v>
      </c>
      <c r="D249" s="251" t="s">
        <v>742</v>
      </c>
      <c r="E249" s="251" t="s">
        <v>743</v>
      </c>
      <c r="F249" s="153">
        <v>22000</v>
      </c>
      <c r="G249" s="252">
        <v>13200</v>
      </c>
      <c r="H249" s="253">
        <v>7700</v>
      </c>
      <c r="I249" s="254">
        <v>1100</v>
      </c>
    </row>
    <row r="250" spans="1:9" x14ac:dyDescent="0.3">
      <c r="A250" s="58">
        <v>12</v>
      </c>
      <c r="B250" s="246"/>
      <c r="C250" s="251" t="s">
        <v>744</v>
      </c>
      <c r="D250" s="251" t="s">
        <v>745</v>
      </c>
      <c r="E250" s="251" t="s">
        <v>746</v>
      </c>
      <c r="F250" s="153">
        <v>24065</v>
      </c>
      <c r="G250" s="255">
        <v>12642</v>
      </c>
      <c r="H250" s="253">
        <v>11423</v>
      </c>
      <c r="I250" s="256"/>
    </row>
    <row r="251" spans="1:9" x14ac:dyDescent="0.3">
      <c r="A251" s="58">
        <v>13</v>
      </c>
      <c r="B251" s="246"/>
      <c r="C251" s="251" t="s">
        <v>17</v>
      </c>
      <c r="D251" s="251" t="s">
        <v>747</v>
      </c>
      <c r="E251" s="251" t="s">
        <v>748</v>
      </c>
      <c r="F251" s="153">
        <v>400000</v>
      </c>
      <c r="G251" s="252">
        <v>240000</v>
      </c>
      <c r="H251" s="253">
        <v>140000</v>
      </c>
      <c r="I251" s="254">
        <v>20000</v>
      </c>
    </row>
    <row r="252" spans="1:9" x14ac:dyDescent="0.3">
      <c r="A252" s="58">
        <v>14</v>
      </c>
      <c r="B252" s="246"/>
      <c r="C252" s="251" t="s">
        <v>17</v>
      </c>
      <c r="D252" s="251" t="s">
        <v>307</v>
      </c>
      <c r="E252" s="251" t="s">
        <v>749</v>
      </c>
      <c r="F252" s="153">
        <v>60000</v>
      </c>
      <c r="G252" s="252">
        <v>36000</v>
      </c>
      <c r="H252" s="253">
        <v>21000</v>
      </c>
      <c r="I252" s="254">
        <v>3000</v>
      </c>
    </row>
    <row r="253" spans="1:9" x14ac:dyDescent="0.3">
      <c r="A253" s="58">
        <v>15</v>
      </c>
      <c r="B253" s="246"/>
      <c r="C253" s="251" t="s">
        <v>119</v>
      </c>
      <c r="D253" s="251" t="s">
        <v>316</v>
      </c>
      <c r="E253" s="251" t="s">
        <v>233</v>
      </c>
      <c r="F253" s="153">
        <v>150000</v>
      </c>
      <c r="G253" s="252">
        <v>70000</v>
      </c>
      <c r="H253" s="253">
        <v>70000</v>
      </c>
      <c r="I253" s="254">
        <v>10000</v>
      </c>
    </row>
    <row r="254" spans="1:9" x14ac:dyDescent="0.3">
      <c r="A254" s="58">
        <v>16</v>
      </c>
      <c r="B254" s="246"/>
      <c r="C254" s="251" t="s">
        <v>206</v>
      </c>
      <c r="D254" s="251" t="s">
        <v>750</v>
      </c>
      <c r="E254" s="251" t="s">
        <v>751</v>
      </c>
      <c r="F254" s="153">
        <v>519035</v>
      </c>
      <c r="G254" s="252">
        <v>312358</v>
      </c>
      <c r="H254" s="253">
        <v>180177</v>
      </c>
      <c r="I254" s="254">
        <v>26500</v>
      </c>
    </row>
    <row r="255" spans="1:9" ht="18.75" customHeight="1" x14ac:dyDescent="0.3">
      <c r="A255" s="170"/>
      <c r="B255" s="170" t="s">
        <v>666</v>
      </c>
      <c r="C255" s="51" t="s">
        <v>622</v>
      </c>
      <c r="D255" s="52">
        <v>21</v>
      </c>
      <c r="E255" s="53">
        <v>21</v>
      </c>
      <c r="F255" s="171">
        <f>SUM(F256:F276)</f>
        <v>5826171</v>
      </c>
      <c r="G255" s="172">
        <f>SUM(G256:G276)</f>
        <v>3496000</v>
      </c>
      <c r="H255" s="173">
        <f t="shared" ref="H255:I255" si="53">SUM(H256:H276)</f>
        <v>2002690</v>
      </c>
      <c r="I255" s="174">
        <f t="shared" si="53"/>
        <v>327481</v>
      </c>
    </row>
    <row r="256" spans="1:9" x14ac:dyDescent="0.3">
      <c r="A256" s="58">
        <v>1</v>
      </c>
      <c r="B256" s="58"/>
      <c r="C256" s="58" t="s">
        <v>320</v>
      </c>
      <c r="D256" s="58" t="s">
        <v>321</v>
      </c>
      <c r="E256" s="175" t="s">
        <v>322</v>
      </c>
      <c r="F256" s="257">
        <v>1010880</v>
      </c>
      <c r="G256" s="177">
        <v>606513</v>
      </c>
      <c r="H256" s="178">
        <v>404367</v>
      </c>
      <c r="I256" s="145">
        <v>0</v>
      </c>
    </row>
    <row r="257" spans="1:9" x14ac:dyDescent="0.3">
      <c r="A257" s="58">
        <v>2</v>
      </c>
      <c r="B257" s="58"/>
      <c r="C257" s="58" t="s">
        <v>320</v>
      </c>
      <c r="D257" s="58" t="s">
        <v>323</v>
      </c>
      <c r="E257" s="175" t="s">
        <v>324</v>
      </c>
      <c r="F257" s="258">
        <v>218548</v>
      </c>
      <c r="G257" s="193">
        <v>132329</v>
      </c>
      <c r="H257" s="194">
        <v>66164</v>
      </c>
      <c r="I257" s="195">
        <v>20055</v>
      </c>
    </row>
    <row r="258" spans="1:9" x14ac:dyDescent="0.3">
      <c r="A258" s="58">
        <v>3</v>
      </c>
      <c r="B258" s="58"/>
      <c r="C258" s="58" t="s">
        <v>320</v>
      </c>
      <c r="D258" s="58" t="s">
        <v>325</v>
      </c>
      <c r="E258" s="175" t="s">
        <v>41</v>
      </c>
      <c r="F258" s="258">
        <v>61900</v>
      </c>
      <c r="G258" s="193">
        <v>37140</v>
      </c>
      <c r="H258" s="194">
        <v>18570</v>
      </c>
      <c r="I258" s="195">
        <v>6190</v>
      </c>
    </row>
    <row r="259" spans="1:9" x14ac:dyDescent="0.3">
      <c r="A259" s="58">
        <v>4</v>
      </c>
      <c r="B259" s="58"/>
      <c r="C259" s="58" t="s">
        <v>320</v>
      </c>
      <c r="D259" s="58" t="s">
        <v>326</v>
      </c>
      <c r="E259" s="175" t="s">
        <v>327</v>
      </c>
      <c r="F259" s="257">
        <v>99460</v>
      </c>
      <c r="G259" s="177">
        <v>59676</v>
      </c>
      <c r="H259" s="178">
        <v>29838</v>
      </c>
      <c r="I259" s="184">
        <v>9946</v>
      </c>
    </row>
    <row r="260" spans="1:9" x14ac:dyDescent="0.3">
      <c r="A260" s="58">
        <v>5</v>
      </c>
      <c r="B260" s="58"/>
      <c r="C260" s="58" t="s">
        <v>320</v>
      </c>
      <c r="D260" s="58" t="s">
        <v>328</v>
      </c>
      <c r="E260" s="175" t="s">
        <v>77</v>
      </c>
      <c r="F260" s="257">
        <v>1576000</v>
      </c>
      <c r="G260" s="177">
        <v>945600</v>
      </c>
      <c r="H260" s="178">
        <v>472800</v>
      </c>
      <c r="I260" s="184">
        <v>157600</v>
      </c>
    </row>
    <row r="261" spans="1:9" ht="33" x14ac:dyDescent="0.3">
      <c r="A261" s="58">
        <v>6</v>
      </c>
      <c r="B261" s="58"/>
      <c r="C261" s="58" t="s">
        <v>329</v>
      </c>
      <c r="D261" s="58" t="s">
        <v>330</v>
      </c>
      <c r="E261" s="175" t="s">
        <v>331</v>
      </c>
      <c r="F261" s="258">
        <v>298127</v>
      </c>
      <c r="G261" s="193">
        <v>178876</v>
      </c>
      <c r="H261" s="194">
        <v>89438</v>
      </c>
      <c r="I261" s="195">
        <v>29813</v>
      </c>
    </row>
    <row r="262" spans="1:9" x14ac:dyDescent="0.3">
      <c r="A262" s="58">
        <v>7</v>
      </c>
      <c r="B262" s="58"/>
      <c r="C262" s="58" t="s">
        <v>329</v>
      </c>
      <c r="D262" s="58" t="s">
        <v>332</v>
      </c>
      <c r="E262" s="175" t="s">
        <v>333</v>
      </c>
      <c r="F262" s="258">
        <v>290300</v>
      </c>
      <c r="G262" s="193">
        <v>174180</v>
      </c>
      <c r="H262" s="194">
        <v>87090</v>
      </c>
      <c r="I262" s="195">
        <v>29030</v>
      </c>
    </row>
    <row r="263" spans="1:9" x14ac:dyDescent="0.3">
      <c r="A263" s="58">
        <v>8</v>
      </c>
      <c r="B263" s="58"/>
      <c r="C263" s="58" t="s">
        <v>329</v>
      </c>
      <c r="D263" s="58" t="s">
        <v>334</v>
      </c>
      <c r="E263" s="175" t="s">
        <v>335</v>
      </c>
      <c r="F263" s="257">
        <v>36075</v>
      </c>
      <c r="G263" s="177">
        <v>21645</v>
      </c>
      <c r="H263" s="178">
        <v>10822</v>
      </c>
      <c r="I263" s="184">
        <v>3608</v>
      </c>
    </row>
    <row r="264" spans="1:9" x14ac:dyDescent="0.3">
      <c r="A264" s="58">
        <v>9</v>
      </c>
      <c r="B264" s="58"/>
      <c r="C264" s="58" t="s">
        <v>329</v>
      </c>
      <c r="D264" s="58" t="s">
        <v>336</v>
      </c>
      <c r="E264" s="175" t="s">
        <v>324</v>
      </c>
      <c r="F264" s="257">
        <v>300000</v>
      </c>
      <c r="G264" s="177">
        <v>180000</v>
      </c>
      <c r="H264" s="178">
        <v>90000</v>
      </c>
      <c r="I264" s="184">
        <v>30000</v>
      </c>
    </row>
    <row r="265" spans="1:9" x14ac:dyDescent="0.3">
      <c r="A265" s="58">
        <v>10</v>
      </c>
      <c r="B265" s="58"/>
      <c r="C265" s="58" t="s">
        <v>329</v>
      </c>
      <c r="D265" s="58" t="s">
        <v>337</v>
      </c>
      <c r="E265" s="175" t="s">
        <v>41</v>
      </c>
      <c r="F265" s="257">
        <v>57860</v>
      </c>
      <c r="G265" s="177">
        <v>34700</v>
      </c>
      <c r="H265" s="178">
        <v>17374</v>
      </c>
      <c r="I265" s="184">
        <v>5786</v>
      </c>
    </row>
    <row r="266" spans="1:9" x14ac:dyDescent="0.3">
      <c r="A266" s="58">
        <v>11</v>
      </c>
      <c r="B266" s="58"/>
      <c r="C266" s="58" t="s">
        <v>329</v>
      </c>
      <c r="D266" s="58" t="s">
        <v>338</v>
      </c>
      <c r="E266" s="175" t="s">
        <v>339</v>
      </c>
      <c r="F266" s="258">
        <v>181546</v>
      </c>
      <c r="G266" s="193">
        <v>108056</v>
      </c>
      <c r="H266" s="194">
        <v>73490</v>
      </c>
      <c r="I266" s="195">
        <v>0</v>
      </c>
    </row>
    <row r="267" spans="1:9" x14ac:dyDescent="0.3">
      <c r="A267" s="58">
        <v>12</v>
      </c>
      <c r="B267" s="58"/>
      <c r="C267" s="58" t="s">
        <v>340</v>
      </c>
      <c r="D267" s="58" t="s">
        <v>341</v>
      </c>
      <c r="E267" s="175" t="s">
        <v>100</v>
      </c>
      <c r="F267" s="258">
        <v>1210390</v>
      </c>
      <c r="G267" s="217">
        <v>726234</v>
      </c>
      <c r="H267" s="259">
        <v>484156</v>
      </c>
      <c r="I267" s="260">
        <v>0</v>
      </c>
    </row>
    <row r="268" spans="1:9" x14ac:dyDescent="0.3">
      <c r="A268" s="58">
        <v>13</v>
      </c>
      <c r="B268" s="58"/>
      <c r="C268" s="58" t="s">
        <v>340</v>
      </c>
      <c r="D268" s="58" t="s">
        <v>342</v>
      </c>
      <c r="E268" s="175" t="s">
        <v>31</v>
      </c>
      <c r="F268" s="257">
        <v>84613</v>
      </c>
      <c r="G268" s="177">
        <v>50768</v>
      </c>
      <c r="H268" s="178">
        <v>29614</v>
      </c>
      <c r="I268" s="184">
        <v>4231</v>
      </c>
    </row>
    <row r="269" spans="1:9" x14ac:dyDescent="0.3">
      <c r="A269" s="58">
        <v>14</v>
      </c>
      <c r="B269" s="58"/>
      <c r="C269" s="58" t="s">
        <v>340</v>
      </c>
      <c r="D269" s="58" t="s">
        <v>343</v>
      </c>
      <c r="E269" s="175" t="s">
        <v>344</v>
      </c>
      <c r="F269" s="258">
        <v>72500</v>
      </c>
      <c r="G269" s="193">
        <v>43500</v>
      </c>
      <c r="H269" s="194">
        <v>25375</v>
      </c>
      <c r="I269" s="195">
        <v>3625</v>
      </c>
    </row>
    <row r="270" spans="1:9" x14ac:dyDescent="0.3">
      <c r="A270" s="58">
        <v>15</v>
      </c>
      <c r="B270" s="58"/>
      <c r="C270" s="58" t="s">
        <v>340</v>
      </c>
      <c r="D270" s="58" t="s">
        <v>345</v>
      </c>
      <c r="E270" s="175" t="s">
        <v>346</v>
      </c>
      <c r="F270" s="258">
        <v>43634</v>
      </c>
      <c r="G270" s="193">
        <v>26180</v>
      </c>
      <c r="H270" s="194">
        <v>15272</v>
      </c>
      <c r="I270" s="195">
        <v>2182</v>
      </c>
    </row>
    <row r="271" spans="1:9" x14ac:dyDescent="0.3">
      <c r="A271" s="58">
        <v>16</v>
      </c>
      <c r="B271" s="58"/>
      <c r="C271" s="58" t="s">
        <v>340</v>
      </c>
      <c r="D271" s="58" t="s">
        <v>347</v>
      </c>
      <c r="E271" s="175" t="s">
        <v>348</v>
      </c>
      <c r="F271" s="257">
        <v>51370</v>
      </c>
      <c r="G271" s="261">
        <v>30822</v>
      </c>
      <c r="H271" s="262">
        <v>17980</v>
      </c>
      <c r="I271" s="263">
        <v>2568</v>
      </c>
    </row>
    <row r="272" spans="1:9" x14ac:dyDescent="0.3">
      <c r="A272" s="58">
        <v>17</v>
      </c>
      <c r="B272" s="58"/>
      <c r="C272" s="58" t="s">
        <v>340</v>
      </c>
      <c r="D272" s="58" t="s">
        <v>349</v>
      </c>
      <c r="E272" s="175" t="s">
        <v>41</v>
      </c>
      <c r="F272" s="257">
        <v>9000</v>
      </c>
      <c r="G272" s="261">
        <v>5400</v>
      </c>
      <c r="H272" s="262">
        <v>3150</v>
      </c>
      <c r="I272" s="263">
        <v>450</v>
      </c>
    </row>
    <row r="273" spans="1:9" x14ac:dyDescent="0.3">
      <c r="A273" s="58">
        <v>18</v>
      </c>
      <c r="B273" s="58"/>
      <c r="C273" s="58" t="s">
        <v>350</v>
      </c>
      <c r="D273" s="58" t="s">
        <v>351</v>
      </c>
      <c r="E273" s="175" t="s">
        <v>352</v>
      </c>
      <c r="F273" s="257">
        <v>49658</v>
      </c>
      <c r="G273" s="177">
        <v>29795</v>
      </c>
      <c r="H273" s="178">
        <v>14897</v>
      </c>
      <c r="I273" s="184">
        <v>4966</v>
      </c>
    </row>
    <row r="274" spans="1:9" x14ac:dyDescent="0.3">
      <c r="A274" s="58">
        <v>19</v>
      </c>
      <c r="B274" s="58"/>
      <c r="C274" s="58" t="s">
        <v>353</v>
      </c>
      <c r="D274" s="58" t="s">
        <v>354</v>
      </c>
      <c r="E274" s="175" t="s">
        <v>355</v>
      </c>
      <c r="F274" s="257">
        <v>10620</v>
      </c>
      <c r="G274" s="177">
        <v>6372</v>
      </c>
      <c r="H274" s="178">
        <v>3186</v>
      </c>
      <c r="I274" s="263">
        <v>1062</v>
      </c>
    </row>
    <row r="275" spans="1:9" x14ac:dyDescent="0.3">
      <c r="A275" s="58">
        <v>20</v>
      </c>
      <c r="B275" s="58"/>
      <c r="C275" s="58" t="s">
        <v>356</v>
      </c>
      <c r="D275" s="58" t="s">
        <v>357</v>
      </c>
      <c r="E275" s="175" t="s">
        <v>31</v>
      </c>
      <c r="F275" s="258">
        <v>149170</v>
      </c>
      <c r="G275" s="193">
        <v>89502</v>
      </c>
      <c r="H275" s="194">
        <v>44751</v>
      </c>
      <c r="I275" s="195">
        <v>14917</v>
      </c>
    </row>
    <row r="276" spans="1:9" x14ac:dyDescent="0.3">
      <c r="A276" s="58">
        <v>21</v>
      </c>
      <c r="B276" s="58"/>
      <c r="C276" s="58" t="s">
        <v>358</v>
      </c>
      <c r="D276" s="58" t="s">
        <v>359</v>
      </c>
      <c r="E276" s="175" t="s">
        <v>360</v>
      </c>
      <c r="F276" s="257">
        <v>14520</v>
      </c>
      <c r="G276" s="177">
        <v>8712</v>
      </c>
      <c r="H276" s="178">
        <v>4356</v>
      </c>
      <c r="I276" s="184">
        <v>1452</v>
      </c>
    </row>
    <row r="277" spans="1:9" ht="18.75" customHeight="1" x14ac:dyDescent="0.3">
      <c r="A277" s="170"/>
      <c r="B277" s="170" t="s">
        <v>667</v>
      </c>
      <c r="C277" s="51" t="s">
        <v>623</v>
      </c>
      <c r="D277" s="52">
        <v>15</v>
      </c>
      <c r="E277" s="53">
        <v>15</v>
      </c>
      <c r="F277" s="264">
        <f>SUM(F278:F292)</f>
        <v>9641320</v>
      </c>
      <c r="G277" s="265">
        <f t="shared" ref="G277:I277" si="54">SUM(G278:G292)</f>
        <v>6661000</v>
      </c>
      <c r="H277" s="266">
        <f>SUM(H278:H292)</f>
        <v>2781536</v>
      </c>
      <c r="I277" s="267">
        <f t="shared" si="54"/>
        <v>199116</v>
      </c>
    </row>
    <row r="278" spans="1:9" x14ac:dyDescent="0.3">
      <c r="A278" s="58">
        <v>1</v>
      </c>
      <c r="B278" s="58"/>
      <c r="C278" s="58" t="s">
        <v>361</v>
      </c>
      <c r="D278" s="58" t="s">
        <v>351</v>
      </c>
      <c r="E278" s="100" t="s">
        <v>362</v>
      </c>
      <c r="F278" s="268">
        <v>1750000</v>
      </c>
      <c r="G278" s="269">
        <v>1400000</v>
      </c>
      <c r="H278" s="118">
        <v>350000</v>
      </c>
      <c r="I278" s="114">
        <v>0</v>
      </c>
    </row>
    <row r="279" spans="1:9" x14ac:dyDescent="0.3">
      <c r="A279" s="58">
        <v>2</v>
      </c>
      <c r="B279" s="58"/>
      <c r="C279" s="58" t="s">
        <v>361</v>
      </c>
      <c r="D279" s="58" t="s">
        <v>363</v>
      </c>
      <c r="E279" s="100" t="s">
        <v>364</v>
      </c>
      <c r="F279" s="270">
        <v>1810000</v>
      </c>
      <c r="G279" s="271">
        <v>1448000</v>
      </c>
      <c r="H279" s="272">
        <v>362000</v>
      </c>
      <c r="I279" s="109">
        <v>0</v>
      </c>
    </row>
    <row r="280" spans="1:9" x14ac:dyDescent="0.3">
      <c r="A280" s="58">
        <v>3</v>
      </c>
      <c r="B280" s="58"/>
      <c r="C280" s="58" t="s">
        <v>365</v>
      </c>
      <c r="D280" s="58" t="s">
        <v>123</v>
      </c>
      <c r="E280" s="100" t="s">
        <v>366</v>
      </c>
      <c r="F280" s="268">
        <v>393330</v>
      </c>
      <c r="G280" s="193">
        <v>236000</v>
      </c>
      <c r="H280" s="194">
        <v>118000</v>
      </c>
      <c r="I280" s="260">
        <v>39330</v>
      </c>
    </row>
    <row r="281" spans="1:9" x14ac:dyDescent="0.3">
      <c r="A281" s="58">
        <v>4</v>
      </c>
      <c r="B281" s="58"/>
      <c r="C281" s="58" t="s">
        <v>365</v>
      </c>
      <c r="D281" s="58" t="s">
        <v>367</v>
      </c>
      <c r="E281" s="100" t="s">
        <v>152</v>
      </c>
      <c r="F281" s="268">
        <v>100000</v>
      </c>
      <c r="G281" s="193">
        <v>60000</v>
      </c>
      <c r="H281" s="194">
        <v>30000</v>
      </c>
      <c r="I281" s="260">
        <v>10000</v>
      </c>
    </row>
    <row r="282" spans="1:9" x14ac:dyDescent="0.3">
      <c r="A282" s="58">
        <v>5</v>
      </c>
      <c r="B282" s="58"/>
      <c r="C282" s="58" t="s">
        <v>365</v>
      </c>
      <c r="D282" s="58" t="s">
        <v>351</v>
      </c>
      <c r="E282" s="100" t="s">
        <v>368</v>
      </c>
      <c r="F282" s="270">
        <v>3000000</v>
      </c>
      <c r="G282" s="271">
        <v>1800000</v>
      </c>
      <c r="H282" s="272">
        <v>1100000</v>
      </c>
      <c r="I282" s="115">
        <v>100000</v>
      </c>
    </row>
    <row r="283" spans="1:9" ht="33" x14ac:dyDescent="0.3">
      <c r="A283" s="58">
        <v>6</v>
      </c>
      <c r="B283" s="58"/>
      <c r="C283" s="58" t="s">
        <v>369</v>
      </c>
      <c r="D283" s="58" t="s">
        <v>204</v>
      </c>
      <c r="E283" s="100" t="s">
        <v>370</v>
      </c>
      <c r="F283" s="270">
        <v>23000</v>
      </c>
      <c r="G283" s="177">
        <v>14000</v>
      </c>
      <c r="H283" s="178">
        <v>8166</v>
      </c>
      <c r="I283" s="273">
        <v>1166</v>
      </c>
    </row>
    <row r="284" spans="1:9" x14ac:dyDescent="0.3">
      <c r="A284" s="58">
        <v>7</v>
      </c>
      <c r="B284" s="58"/>
      <c r="C284" s="58" t="s">
        <v>371</v>
      </c>
      <c r="D284" s="58" t="s">
        <v>372</v>
      </c>
      <c r="E284" s="100" t="s">
        <v>364</v>
      </c>
      <c r="F284" s="268">
        <v>240000</v>
      </c>
      <c r="G284" s="193">
        <v>144000</v>
      </c>
      <c r="H284" s="194">
        <v>84000</v>
      </c>
      <c r="I284" s="260">
        <v>12000</v>
      </c>
    </row>
    <row r="285" spans="1:9" ht="33" x14ac:dyDescent="0.3">
      <c r="A285" s="58">
        <v>8</v>
      </c>
      <c r="B285" s="58"/>
      <c r="C285" s="58" t="s">
        <v>373</v>
      </c>
      <c r="D285" s="58" t="s">
        <v>374</v>
      </c>
      <c r="E285" s="100" t="s">
        <v>375</v>
      </c>
      <c r="F285" s="270">
        <v>270000</v>
      </c>
      <c r="G285" s="274">
        <v>189000</v>
      </c>
      <c r="H285" s="272">
        <v>67500</v>
      </c>
      <c r="I285" s="275">
        <v>13500</v>
      </c>
    </row>
    <row r="286" spans="1:9" x14ac:dyDescent="0.3">
      <c r="A286" s="58">
        <v>9</v>
      </c>
      <c r="B286" s="58"/>
      <c r="C286" s="58" t="s">
        <v>376</v>
      </c>
      <c r="D286" s="58" t="s">
        <v>351</v>
      </c>
      <c r="E286" s="100" t="s">
        <v>149</v>
      </c>
      <c r="F286" s="268">
        <v>250000</v>
      </c>
      <c r="G286" s="193">
        <v>175000</v>
      </c>
      <c r="H286" s="194">
        <v>62500</v>
      </c>
      <c r="I286" s="260">
        <v>12500</v>
      </c>
    </row>
    <row r="287" spans="1:9" x14ac:dyDescent="0.3">
      <c r="A287" s="58">
        <v>10</v>
      </c>
      <c r="B287" s="58"/>
      <c r="C287" s="58" t="s">
        <v>377</v>
      </c>
      <c r="D287" s="58" t="s">
        <v>378</v>
      </c>
      <c r="E287" s="100" t="s">
        <v>379</v>
      </c>
      <c r="F287" s="268">
        <v>113330</v>
      </c>
      <c r="G287" s="193">
        <v>68000</v>
      </c>
      <c r="H287" s="194">
        <v>39660</v>
      </c>
      <c r="I287" s="219">
        <v>5670</v>
      </c>
    </row>
    <row r="288" spans="1:9" x14ac:dyDescent="0.3">
      <c r="A288" s="58">
        <v>11</v>
      </c>
      <c r="B288" s="58"/>
      <c r="C288" s="58" t="s">
        <v>380</v>
      </c>
      <c r="D288" s="58" t="s">
        <v>204</v>
      </c>
      <c r="E288" s="100" t="s">
        <v>381</v>
      </c>
      <c r="F288" s="268">
        <v>170000</v>
      </c>
      <c r="G288" s="193">
        <v>102000</v>
      </c>
      <c r="H288" s="194">
        <v>63050</v>
      </c>
      <c r="I288" s="219">
        <v>4950</v>
      </c>
    </row>
    <row r="289" spans="1:9" x14ac:dyDescent="0.3">
      <c r="A289" s="58">
        <v>12</v>
      </c>
      <c r="B289" s="58"/>
      <c r="C289" s="58" t="s">
        <v>382</v>
      </c>
      <c r="D289" s="58" t="s">
        <v>383</v>
      </c>
      <c r="E289" s="100" t="s">
        <v>384</v>
      </c>
      <c r="F289" s="270">
        <v>100000</v>
      </c>
      <c r="G289" s="274">
        <v>60000</v>
      </c>
      <c r="H289" s="272">
        <v>40000</v>
      </c>
      <c r="I289" s="276">
        <v>0</v>
      </c>
    </row>
    <row r="290" spans="1:9" x14ac:dyDescent="0.3">
      <c r="A290" s="58">
        <v>13</v>
      </c>
      <c r="B290" s="58"/>
      <c r="C290" s="58" t="s">
        <v>382</v>
      </c>
      <c r="D290" s="58" t="s">
        <v>385</v>
      </c>
      <c r="E290" s="100" t="s">
        <v>384</v>
      </c>
      <c r="F290" s="270">
        <v>100000</v>
      </c>
      <c r="G290" s="274">
        <v>60000</v>
      </c>
      <c r="H290" s="272">
        <v>40000</v>
      </c>
      <c r="I290" s="276">
        <v>0</v>
      </c>
    </row>
    <row r="291" spans="1:9" x14ac:dyDescent="0.3">
      <c r="A291" s="58">
        <v>14</v>
      </c>
      <c r="B291" s="58"/>
      <c r="C291" s="58" t="s">
        <v>386</v>
      </c>
      <c r="D291" s="58" t="s">
        <v>387</v>
      </c>
      <c r="E291" s="100" t="s">
        <v>388</v>
      </c>
      <c r="F291" s="268">
        <v>201660</v>
      </c>
      <c r="G291" s="193">
        <v>121000</v>
      </c>
      <c r="H291" s="194">
        <v>80660</v>
      </c>
      <c r="I291" s="277">
        <v>0</v>
      </c>
    </row>
    <row r="292" spans="1:9" x14ac:dyDescent="0.3">
      <c r="A292" s="58">
        <v>15</v>
      </c>
      <c r="B292" s="58"/>
      <c r="C292" s="58" t="s">
        <v>389</v>
      </c>
      <c r="D292" s="58" t="s">
        <v>390</v>
      </c>
      <c r="E292" s="100" t="s">
        <v>391</v>
      </c>
      <c r="F292" s="270">
        <v>1120000</v>
      </c>
      <c r="G292" s="274">
        <v>784000</v>
      </c>
      <c r="H292" s="272">
        <v>336000</v>
      </c>
      <c r="I292" s="276">
        <v>0</v>
      </c>
    </row>
    <row r="293" spans="1:9" ht="18.75" customHeight="1" x14ac:dyDescent="0.3">
      <c r="A293" s="170"/>
      <c r="B293" s="170" t="s">
        <v>668</v>
      </c>
      <c r="C293" s="51" t="s">
        <v>624</v>
      </c>
      <c r="D293" s="52">
        <v>15</v>
      </c>
      <c r="E293" s="53">
        <v>18</v>
      </c>
      <c r="F293" s="278">
        <f>SUM(F294,F295,F298,F299,F300,F301,F302,F303,F304,F305,F306,F307,F308,F309,F312)</f>
        <v>5382071</v>
      </c>
      <c r="G293" s="279">
        <f t="shared" ref="G293:I293" si="55">SUM(G294,G295,G298,G299,G300,G301,G302,G303,G304,G305,G306,G307,G308,G309,G312)</f>
        <v>3346060</v>
      </c>
      <c r="H293" s="280">
        <f t="shared" si="55"/>
        <v>1881359</v>
      </c>
      <c r="I293" s="281">
        <f t="shared" si="55"/>
        <v>154445</v>
      </c>
    </row>
    <row r="294" spans="1:9" x14ac:dyDescent="0.3">
      <c r="A294" s="58">
        <v>1</v>
      </c>
      <c r="B294" s="58"/>
      <c r="C294" s="58" t="s">
        <v>392</v>
      </c>
      <c r="D294" s="58" t="s">
        <v>393</v>
      </c>
      <c r="E294" s="36" t="s">
        <v>327</v>
      </c>
      <c r="F294" s="282">
        <v>304425</v>
      </c>
      <c r="G294" s="283">
        <v>182655</v>
      </c>
      <c r="H294" s="284">
        <v>91328</v>
      </c>
      <c r="I294" s="285">
        <v>30442</v>
      </c>
    </row>
    <row r="295" spans="1:9" x14ac:dyDescent="0.3">
      <c r="A295" s="440">
        <v>2</v>
      </c>
      <c r="B295" s="440"/>
      <c r="C295" s="58" t="s">
        <v>392</v>
      </c>
      <c r="D295" s="58" t="s">
        <v>394</v>
      </c>
      <c r="E295" s="34" t="s">
        <v>616</v>
      </c>
      <c r="F295" s="286">
        <f>SUM(F296:F297)</f>
        <v>1839500</v>
      </c>
      <c r="G295" s="287">
        <f t="shared" ref="G295:I295" si="56">SUM(G296:G297)</f>
        <v>1103493</v>
      </c>
      <c r="H295" s="288">
        <f t="shared" si="56"/>
        <v>734150</v>
      </c>
      <c r="I295" s="289">
        <f t="shared" si="56"/>
        <v>1650</v>
      </c>
    </row>
    <row r="296" spans="1:9" x14ac:dyDescent="0.3">
      <c r="A296" s="440"/>
      <c r="B296" s="440"/>
      <c r="C296" s="58"/>
      <c r="D296" s="58"/>
      <c r="E296" s="36" t="s">
        <v>395</v>
      </c>
      <c r="F296" s="290">
        <v>16500</v>
      </c>
      <c r="G296" s="291">
        <v>9900</v>
      </c>
      <c r="H296" s="292">
        <v>4950</v>
      </c>
      <c r="I296" s="293">
        <v>1650</v>
      </c>
    </row>
    <row r="297" spans="1:9" x14ac:dyDescent="0.3">
      <c r="A297" s="440"/>
      <c r="B297" s="440"/>
      <c r="C297" s="58"/>
      <c r="D297" s="58"/>
      <c r="E297" s="36" t="s">
        <v>396</v>
      </c>
      <c r="F297" s="290">
        <v>1823000</v>
      </c>
      <c r="G297" s="291">
        <v>1093593</v>
      </c>
      <c r="H297" s="292">
        <v>729200</v>
      </c>
      <c r="I297" s="293">
        <v>0</v>
      </c>
    </row>
    <row r="298" spans="1:9" x14ac:dyDescent="0.3">
      <c r="A298" s="58">
        <v>3</v>
      </c>
      <c r="B298" s="58"/>
      <c r="C298" s="58" t="s">
        <v>392</v>
      </c>
      <c r="D298" s="58" t="s">
        <v>397</v>
      </c>
      <c r="E298" s="36" t="s">
        <v>398</v>
      </c>
      <c r="F298" s="282">
        <v>410848</v>
      </c>
      <c r="G298" s="283">
        <v>246509</v>
      </c>
      <c r="H298" s="284">
        <v>123254</v>
      </c>
      <c r="I298" s="285">
        <v>41085</v>
      </c>
    </row>
    <row r="299" spans="1:9" x14ac:dyDescent="0.3">
      <c r="A299" s="58">
        <v>4</v>
      </c>
      <c r="B299" s="58"/>
      <c r="C299" s="58" t="s">
        <v>392</v>
      </c>
      <c r="D299" s="58" t="s">
        <v>399</v>
      </c>
      <c r="E299" s="36" t="s">
        <v>153</v>
      </c>
      <c r="F299" s="282">
        <v>67078</v>
      </c>
      <c r="G299" s="283">
        <v>40246</v>
      </c>
      <c r="H299" s="284">
        <v>20124</v>
      </c>
      <c r="I299" s="285">
        <v>6708</v>
      </c>
    </row>
    <row r="300" spans="1:9" x14ac:dyDescent="0.3">
      <c r="A300" s="58">
        <v>5</v>
      </c>
      <c r="B300" s="58"/>
      <c r="C300" s="58" t="s">
        <v>400</v>
      </c>
      <c r="D300" s="58" t="s">
        <v>401</v>
      </c>
      <c r="E300" s="294" t="s">
        <v>41</v>
      </c>
      <c r="F300" s="282">
        <v>56460</v>
      </c>
      <c r="G300" s="283">
        <v>33876</v>
      </c>
      <c r="H300" s="284">
        <v>16938</v>
      </c>
      <c r="I300" s="285">
        <v>5646</v>
      </c>
    </row>
    <row r="301" spans="1:9" x14ac:dyDescent="0.3">
      <c r="A301" s="58">
        <v>6</v>
      </c>
      <c r="B301" s="58"/>
      <c r="C301" s="58" t="s">
        <v>400</v>
      </c>
      <c r="D301" s="58" t="s">
        <v>402</v>
      </c>
      <c r="E301" s="294" t="s">
        <v>403</v>
      </c>
      <c r="F301" s="295">
        <v>1072500</v>
      </c>
      <c r="G301" s="296">
        <v>643500</v>
      </c>
      <c r="H301" s="297">
        <v>429000</v>
      </c>
      <c r="I301" s="298"/>
    </row>
    <row r="302" spans="1:9" x14ac:dyDescent="0.3">
      <c r="A302" s="58">
        <v>7</v>
      </c>
      <c r="B302" s="58"/>
      <c r="C302" s="58" t="s">
        <v>400</v>
      </c>
      <c r="D302" s="58" t="s">
        <v>404</v>
      </c>
      <c r="E302" s="294" t="s">
        <v>41</v>
      </c>
      <c r="F302" s="282">
        <v>54900</v>
      </c>
      <c r="G302" s="283">
        <v>32940</v>
      </c>
      <c r="H302" s="284">
        <v>16470</v>
      </c>
      <c r="I302" s="299">
        <v>5490</v>
      </c>
    </row>
    <row r="303" spans="1:9" x14ac:dyDescent="0.3">
      <c r="A303" s="58">
        <v>8</v>
      </c>
      <c r="B303" s="58"/>
      <c r="C303" s="58" t="s">
        <v>405</v>
      </c>
      <c r="D303" s="58" t="s">
        <v>351</v>
      </c>
      <c r="E303" s="294" t="s">
        <v>406</v>
      </c>
      <c r="F303" s="282">
        <v>300000</v>
      </c>
      <c r="G303" s="283">
        <v>180000</v>
      </c>
      <c r="H303" s="284">
        <v>120000</v>
      </c>
      <c r="I303" s="285">
        <v>0</v>
      </c>
    </row>
    <row r="304" spans="1:9" x14ac:dyDescent="0.3">
      <c r="A304" s="58">
        <v>9</v>
      </c>
      <c r="B304" s="58"/>
      <c r="C304" s="58" t="s">
        <v>405</v>
      </c>
      <c r="D304" s="58" t="s">
        <v>407</v>
      </c>
      <c r="E304" s="294" t="s">
        <v>408</v>
      </c>
      <c r="F304" s="282">
        <v>56110</v>
      </c>
      <c r="G304" s="283">
        <v>33666</v>
      </c>
      <c r="H304" s="284">
        <v>16833</v>
      </c>
      <c r="I304" s="299">
        <v>5611</v>
      </c>
    </row>
    <row r="305" spans="1:9" x14ac:dyDescent="0.3">
      <c r="A305" s="58">
        <v>10</v>
      </c>
      <c r="B305" s="58"/>
      <c r="C305" s="58" t="s">
        <v>409</v>
      </c>
      <c r="D305" s="58" t="s">
        <v>410</v>
      </c>
      <c r="E305" s="294" t="s">
        <v>411</v>
      </c>
      <c r="F305" s="282">
        <v>31000</v>
      </c>
      <c r="G305" s="283">
        <v>21700</v>
      </c>
      <c r="H305" s="284">
        <v>9300</v>
      </c>
      <c r="I305" s="285">
        <v>0</v>
      </c>
    </row>
    <row r="306" spans="1:9" x14ac:dyDescent="0.3">
      <c r="A306" s="58">
        <v>11</v>
      </c>
      <c r="B306" s="58"/>
      <c r="C306" s="58" t="s">
        <v>412</v>
      </c>
      <c r="D306" s="58" t="s">
        <v>413</v>
      </c>
      <c r="E306" s="294" t="s">
        <v>414</v>
      </c>
      <c r="F306" s="282">
        <v>16000</v>
      </c>
      <c r="G306" s="283">
        <v>11200</v>
      </c>
      <c r="H306" s="284">
        <v>4800</v>
      </c>
      <c r="I306" s="285">
        <v>0</v>
      </c>
    </row>
    <row r="307" spans="1:9" x14ac:dyDescent="0.3">
      <c r="A307" s="58">
        <v>12</v>
      </c>
      <c r="B307" s="58"/>
      <c r="C307" s="58" t="s">
        <v>412</v>
      </c>
      <c r="D307" s="58" t="s">
        <v>415</v>
      </c>
      <c r="E307" s="294" t="s">
        <v>41</v>
      </c>
      <c r="F307" s="295">
        <v>33000</v>
      </c>
      <c r="G307" s="296">
        <v>23100</v>
      </c>
      <c r="H307" s="297">
        <v>6600</v>
      </c>
      <c r="I307" s="298">
        <v>3300</v>
      </c>
    </row>
    <row r="308" spans="1:9" x14ac:dyDescent="0.3">
      <c r="A308" s="58">
        <v>13</v>
      </c>
      <c r="B308" s="58"/>
      <c r="C308" s="58" t="s">
        <v>416</v>
      </c>
      <c r="D308" s="58" t="s">
        <v>417</v>
      </c>
      <c r="E308" s="294" t="s">
        <v>31</v>
      </c>
      <c r="F308" s="282">
        <v>50000</v>
      </c>
      <c r="G308" s="283">
        <v>30000</v>
      </c>
      <c r="H308" s="284">
        <v>15000</v>
      </c>
      <c r="I308" s="285">
        <v>5000</v>
      </c>
    </row>
    <row r="309" spans="1:9" x14ac:dyDescent="0.3">
      <c r="A309" s="440">
        <v>14</v>
      </c>
      <c r="B309" s="440"/>
      <c r="C309" s="87" t="s">
        <v>418</v>
      </c>
      <c r="D309" s="87" t="s">
        <v>635</v>
      </c>
      <c r="E309" s="34" t="s">
        <v>616</v>
      </c>
      <c r="F309" s="286">
        <f>SUM(F310:F311)</f>
        <v>216850</v>
      </c>
      <c r="G309" s="287">
        <f t="shared" ref="G309:I309" si="57">SUM(G310:G311)</f>
        <v>151795</v>
      </c>
      <c r="H309" s="288">
        <f t="shared" si="57"/>
        <v>59212</v>
      </c>
      <c r="I309" s="289">
        <f t="shared" si="57"/>
        <v>5843</v>
      </c>
    </row>
    <row r="310" spans="1:9" x14ac:dyDescent="0.3">
      <c r="A310" s="440"/>
      <c r="B310" s="440"/>
      <c r="C310" s="88"/>
      <c r="D310" s="88"/>
      <c r="E310" s="294" t="s">
        <v>31</v>
      </c>
      <c r="F310" s="290">
        <v>116850</v>
      </c>
      <c r="G310" s="291">
        <v>81795</v>
      </c>
      <c r="H310" s="292">
        <v>29212</v>
      </c>
      <c r="I310" s="293">
        <v>5843</v>
      </c>
    </row>
    <row r="311" spans="1:9" x14ac:dyDescent="0.3">
      <c r="A311" s="440"/>
      <c r="B311" s="440"/>
      <c r="C311" s="89"/>
      <c r="D311" s="89"/>
      <c r="E311" s="294" t="s">
        <v>419</v>
      </c>
      <c r="F311" s="290">
        <v>100000</v>
      </c>
      <c r="G311" s="291">
        <v>70000</v>
      </c>
      <c r="H311" s="292">
        <v>30000</v>
      </c>
      <c r="I311" s="293">
        <v>0</v>
      </c>
    </row>
    <row r="312" spans="1:9" x14ac:dyDescent="0.3">
      <c r="A312" s="440">
        <v>15</v>
      </c>
      <c r="B312" s="440"/>
      <c r="C312" s="87" t="s">
        <v>418</v>
      </c>
      <c r="D312" s="87" t="s">
        <v>420</v>
      </c>
      <c r="E312" s="34" t="s">
        <v>616</v>
      </c>
      <c r="F312" s="286">
        <f>SUM(F313:F314)</f>
        <v>873400</v>
      </c>
      <c r="G312" s="287">
        <f t="shared" ref="G312:I312" si="58">SUM(G313:G314)</f>
        <v>611380</v>
      </c>
      <c r="H312" s="288">
        <f t="shared" si="58"/>
        <v>218350</v>
      </c>
      <c r="I312" s="289">
        <f t="shared" si="58"/>
        <v>43670</v>
      </c>
    </row>
    <row r="313" spans="1:9" x14ac:dyDescent="0.3">
      <c r="A313" s="440"/>
      <c r="B313" s="440"/>
      <c r="C313" s="88"/>
      <c r="D313" s="88"/>
      <c r="E313" s="294" t="s">
        <v>31</v>
      </c>
      <c r="F313" s="295">
        <v>774400</v>
      </c>
      <c r="G313" s="296">
        <v>542080</v>
      </c>
      <c r="H313" s="297">
        <v>193600</v>
      </c>
      <c r="I313" s="298">
        <v>38720</v>
      </c>
    </row>
    <row r="314" spans="1:9" x14ac:dyDescent="0.3">
      <c r="A314" s="440"/>
      <c r="B314" s="440"/>
      <c r="C314" s="89"/>
      <c r="D314" s="89"/>
      <c r="E314" s="294" t="s">
        <v>41</v>
      </c>
      <c r="F314" s="295">
        <v>99000</v>
      </c>
      <c r="G314" s="296">
        <v>69300</v>
      </c>
      <c r="H314" s="297">
        <v>24750</v>
      </c>
      <c r="I314" s="298">
        <v>4950</v>
      </c>
    </row>
    <row r="315" spans="1:9" ht="18.75" customHeight="1" x14ac:dyDescent="0.3">
      <c r="A315" s="170"/>
      <c r="B315" s="170" t="s">
        <v>669</v>
      </c>
      <c r="C315" s="51" t="s">
        <v>625</v>
      </c>
      <c r="D315" s="52">
        <v>10</v>
      </c>
      <c r="E315" s="53">
        <v>11</v>
      </c>
      <c r="F315" s="300">
        <f>F316+F317+F320+F321+F322+F323+F324+F325+F326+F327</f>
        <v>5188333</v>
      </c>
      <c r="G315" s="301">
        <f>G316+G317+G320+G321+G322+G323+G324+G325+G326+G327</f>
        <v>3113000</v>
      </c>
      <c r="H315" s="302">
        <f>H316+H317+H320+H321+H322+H323+H324+H325+H326+H327</f>
        <v>2075333</v>
      </c>
      <c r="I315" s="303">
        <f>SUM(I316,I317,I320:I327)</f>
        <v>0</v>
      </c>
    </row>
    <row r="316" spans="1:9" x14ac:dyDescent="0.3">
      <c r="A316" s="58">
        <v>1</v>
      </c>
      <c r="B316" s="58"/>
      <c r="C316" s="58" t="s">
        <v>421</v>
      </c>
      <c r="D316" s="58" t="s">
        <v>422</v>
      </c>
      <c r="E316" s="100" t="s">
        <v>423</v>
      </c>
      <c r="F316" s="304">
        <v>300000</v>
      </c>
      <c r="G316" s="243">
        <v>180000</v>
      </c>
      <c r="H316" s="244">
        <v>120000</v>
      </c>
      <c r="I316" s="109">
        <v>0</v>
      </c>
    </row>
    <row r="317" spans="1:9" x14ac:dyDescent="0.3">
      <c r="A317" s="440">
        <v>2</v>
      </c>
      <c r="B317" s="440"/>
      <c r="C317" s="87" t="s">
        <v>424</v>
      </c>
      <c r="D317" s="87" t="s">
        <v>425</v>
      </c>
      <c r="E317" s="34" t="s">
        <v>616</v>
      </c>
      <c r="F317" s="305">
        <f>SUM(F318:F319)</f>
        <v>685000</v>
      </c>
      <c r="G317" s="306">
        <f t="shared" ref="G317:I317" si="59">SUM(G318:G319)</f>
        <v>411000</v>
      </c>
      <c r="H317" s="307">
        <f t="shared" si="59"/>
        <v>274000</v>
      </c>
      <c r="I317" s="308">
        <f t="shared" si="59"/>
        <v>0</v>
      </c>
    </row>
    <row r="318" spans="1:9" x14ac:dyDescent="0.3">
      <c r="A318" s="440"/>
      <c r="B318" s="440"/>
      <c r="C318" s="88"/>
      <c r="D318" s="88"/>
      <c r="E318" s="100" t="s">
        <v>426</v>
      </c>
      <c r="F318" s="268">
        <v>585000</v>
      </c>
      <c r="G318" s="269">
        <v>351000</v>
      </c>
      <c r="H318" s="118">
        <v>234000</v>
      </c>
      <c r="I318" s="114">
        <v>0</v>
      </c>
    </row>
    <row r="319" spans="1:9" x14ac:dyDescent="0.3">
      <c r="A319" s="440"/>
      <c r="B319" s="440"/>
      <c r="C319" s="89"/>
      <c r="D319" s="89"/>
      <c r="E319" s="100" t="s">
        <v>31</v>
      </c>
      <c r="F319" s="268">
        <v>100000</v>
      </c>
      <c r="G319" s="269">
        <v>60000</v>
      </c>
      <c r="H319" s="118">
        <v>40000</v>
      </c>
      <c r="I319" s="114">
        <v>0</v>
      </c>
    </row>
    <row r="320" spans="1:9" x14ac:dyDescent="0.3">
      <c r="A320" s="58">
        <v>3</v>
      </c>
      <c r="B320" s="58"/>
      <c r="C320" s="58" t="s">
        <v>427</v>
      </c>
      <c r="D320" s="58" t="s">
        <v>428</v>
      </c>
      <c r="E320" s="100" t="s">
        <v>429</v>
      </c>
      <c r="F320" s="304">
        <v>1200000</v>
      </c>
      <c r="G320" s="243">
        <v>720000</v>
      </c>
      <c r="H320" s="244">
        <v>480000</v>
      </c>
      <c r="I320" s="109">
        <v>0</v>
      </c>
    </row>
    <row r="321" spans="1:9" x14ac:dyDescent="0.3">
      <c r="A321" s="58">
        <v>4</v>
      </c>
      <c r="B321" s="58"/>
      <c r="C321" s="58" t="s">
        <v>430</v>
      </c>
      <c r="D321" s="58" t="s">
        <v>626</v>
      </c>
      <c r="E321" s="100" t="s">
        <v>431</v>
      </c>
      <c r="F321" s="304">
        <v>540000</v>
      </c>
      <c r="G321" s="243">
        <v>324000</v>
      </c>
      <c r="H321" s="244">
        <v>216000</v>
      </c>
      <c r="I321" s="109">
        <v>0</v>
      </c>
    </row>
    <row r="322" spans="1:9" x14ac:dyDescent="0.3">
      <c r="A322" s="58">
        <v>5</v>
      </c>
      <c r="B322" s="58"/>
      <c r="C322" s="58" t="s">
        <v>432</v>
      </c>
      <c r="D322" s="58" t="s">
        <v>433</v>
      </c>
      <c r="E322" s="100" t="s">
        <v>434</v>
      </c>
      <c r="F322" s="304">
        <v>1023333</v>
      </c>
      <c r="G322" s="243">
        <v>614000</v>
      </c>
      <c r="H322" s="244">
        <v>409333</v>
      </c>
      <c r="I322" s="109">
        <v>0</v>
      </c>
    </row>
    <row r="323" spans="1:9" x14ac:dyDescent="0.3">
      <c r="A323" s="58">
        <v>6</v>
      </c>
      <c r="B323" s="58"/>
      <c r="C323" s="58" t="s">
        <v>435</v>
      </c>
      <c r="D323" s="58" t="s">
        <v>436</v>
      </c>
      <c r="E323" s="36" t="s">
        <v>636</v>
      </c>
      <c r="F323" s="304">
        <v>40000</v>
      </c>
      <c r="G323" s="243">
        <v>24000</v>
      </c>
      <c r="H323" s="244">
        <v>16000</v>
      </c>
      <c r="I323" s="109">
        <v>0</v>
      </c>
    </row>
    <row r="324" spans="1:9" x14ac:dyDescent="0.3">
      <c r="A324" s="58">
        <v>7</v>
      </c>
      <c r="B324" s="58"/>
      <c r="C324" s="58" t="s">
        <v>437</v>
      </c>
      <c r="D324" s="58" t="s">
        <v>438</v>
      </c>
      <c r="E324" s="100" t="s">
        <v>77</v>
      </c>
      <c r="F324" s="304">
        <v>1200000</v>
      </c>
      <c r="G324" s="243">
        <v>720000</v>
      </c>
      <c r="H324" s="244">
        <v>480000</v>
      </c>
      <c r="I324" s="109">
        <v>0</v>
      </c>
    </row>
    <row r="325" spans="1:9" x14ac:dyDescent="0.3">
      <c r="A325" s="58">
        <v>8</v>
      </c>
      <c r="B325" s="58"/>
      <c r="C325" s="58" t="s">
        <v>437</v>
      </c>
      <c r="D325" s="58" t="s">
        <v>439</v>
      </c>
      <c r="E325" s="100" t="s">
        <v>440</v>
      </c>
      <c r="F325" s="304">
        <v>20000</v>
      </c>
      <c r="G325" s="243">
        <v>12000</v>
      </c>
      <c r="H325" s="244">
        <v>8000</v>
      </c>
      <c r="I325" s="109">
        <v>0</v>
      </c>
    </row>
    <row r="326" spans="1:9" x14ac:dyDescent="0.3">
      <c r="A326" s="58">
        <v>9</v>
      </c>
      <c r="B326" s="58"/>
      <c r="C326" s="58" t="s">
        <v>437</v>
      </c>
      <c r="D326" s="58" t="s">
        <v>441</v>
      </c>
      <c r="E326" s="100" t="s">
        <v>31</v>
      </c>
      <c r="F326" s="304">
        <v>90000</v>
      </c>
      <c r="G326" s="243">
        <v>54000</v>
      </c>
      <c r="H326" s="244">
        <v>36000</v>
      </c>
      <c r="I326" s="109">
        <v>0</v>
      </c>
    </row>
    <row r="327" spans="1:9" x14ac:dyDescent="0.3">
      <c r="A327" s="58">
        <v>10</v>
      </c>
      <c r="B327" s="58"/>
      <c r="C327" s="58" t="s">
        <v>442</v>
      </c>
      <c r="D327" s="309" t="s">
        <v>443</v>
      </c>
      <c r="E327" s="100" t="s">
        <v>444</v>
      </c>
      <c r="F327" s="304">
        <v>90000</v>
      </c>
      <c r="G327" s="243">
        <v>54000</v>
      </c>
      <c r="H327" s="244">
        <v>36000</v>
      </c>
      <c r="I327" s="109">
        <v>0</v>
      </c>
    </row>
    <row r="328" spans="1:9" ht="18.75" customHeight="1" x14ac:dyDescent="0.3">
      <c r="A328" s="170"/>
      <c r="B328" s="170" t="s">
        <v>670</v>
      </c>
      <c r="C328" s="51" t="s">
        <v>627</v>
      </c>
      <c r="D328" s="52">
        <v>10</v>
      </c>
      <c r="E328" s="53">
        <v>15</v>
      </c>
      <c r="F328" s="310">
        <f>SUM(F329,F330,F331,F332,F333,F334,F339,F343,F344,F345)</f>
        <v>7054944</v>
      </c>
      <c r="G328" s="311">
        <f t="shared" ref="G328:I328" si="60">SUM(G329,G330,G331,G332,G333,G334,G339,G343,G344,G345)</f>
        <v>4232940</v>
      </c>
      <c r="H328" s="312">
        <f t="shared" si="60"/>
        <v>2770260</v>
      </c>
      <c r="I328" s="313">
        <f t="shared" si="60"/>
        <v>51700</v>
      </c>
    </row>
    <row r="329" spans="1:9" x14ac:dyDescent="0.3">
      <c r="A329" s="314">
        <v>1</v>
      </c>
      <c r="B329" s="314"/>
      <c r="C329" s="315" t="s">
        <v>687</v>
      </c>
      <c r="D329" s="316" t="s">
        <v>688</v>
      </c>
      <c r="E329" s="317" t="s">
        <v>760</v>
      </c>
      <c r="F329" s="318">
        <f>G329+H329</f>
        <v>3000000</v>
      </c>
      <c r="G329" s="319">
        <v>1800000</v>
      </c>
      <c r="H329" s="320">
        <v>1200000</v>
      </c>
      <c r="I329" s="321"/>
    </row>
    <row r="330" spans="1:9" x14ac:dyDescent="0.3">
      <c r="A330" s="58">
        <v>2</v>
      </c>
      <c r="B330" s="58"/>
      <c r="C330" s="58" t="s">
        <v>445</v>
      </c>
      <c r="D330" s="322" t="s">
        <v>351</v>
      </c>
      <c r="E330" s="323" t="s">
        <v>446</v>
      </c>
      <c r="F330" s="324">
        <v>900000</v>
      </c>
      <c r="G330" s="325">
        <v>540000</v>
      </c>
      <c r="H330" s="326">
        <v>315000</v>
      </c>
      <c r="I330" s="327">
        <v>45000</v>
      </c>
    </row>
    <row r="331" spans="1:9" x14ac:dyDescent="0.3">
      <c r="A331" s="58">
        <v>3</v>
      </c>
      <c r="B331" s="58"/>
      <c r="C331" s="58" t="s">
        <v>445</v>
      </c>
      <c r="D331" s="322" t="s">
        <v>447</v>
      </c>
      <c r="E331" s="328" t="s">
        <v>448</v>
      </c>
      <c r="F331" s="329">
        <v>660000</v>
      </c>
      <c r="G331" s="330">
        <v>396000</v>
      </c>
      <c r="H331" s="331">
        <v>264000</v>
      </c>
      <c r="I331" s="332"/>
    </row>
    <row r="332" spans="1:9" x14ac:dyDescent="0.3">
      <c r="A332" s="58">
        <v>4</v>
      </c>
      <c r="B332" s="58"/>
      <c r="C332" s="58" t="s">
        <v>445</v>
      </c>
      <c r="D332" s="322" t="s">
        <v>449</v>
      </c>
      <c r="E332" s="333" t="s">
        <v>450</v>
      </c>
      <c r="F332" s="324">
        <v>17000</v>
      </c>
      <c r="G332" s="325">
        <v>10200</v>
      </c>
      <c r="H332" s="326">
        <v>5100</v>
      </c>
      <c r="I332" s="327">
        <v>1700</v>
      </c>
    </row>
    <row r="333" spans="1:9" x14ac:dyDescent="0.3">
      <c r="A333" s="58">
        <v>5</v>
      </c>
      <c r="B333" s="58"/>
      <c r="C333" s="58" t="s">
        <v>451</v>
      </c>
      <c r="D333" s="322" t="s">
        <v>452</v>
      </c>
      <c r="E333" s="333" t="s">
        <v>453</v>
      </c>
      <c r="F333" s="324">
        <v>350000</v>
      </c>
      <c r="G333" s="325">
        <v>210000</v>
      </c>
      <c r="H333" s="326">
        <v>140000</v>
      </c>
      <c r="I333" s="48">
        <v>0</v>
      </c>
    </row>
    <row r="334" spans="1:9" x14ac:dyDescent="0.3">
      <c r="A334" s="87">
        <v>6</v>
      </c>
      <c r="B334" s="58"/>
      <c r="C334" s="87" t="s">
        <v>454</v>
      </c>
      <c r="D334" s="87" t="s">
        <v>455</v>
      </c>
      <c r="E334" s="34" t="s">
        <v>616</v>
      </c>
      <c r="F334" s="334">
        <f>SUM(F335:F338)</f>
        <v>273230</v>
      </c>
      <c r="G334" s="335">
        <f t="shared" ref="G334:I334" si="61">SUM(G335:G338)</f>
        <v>163940</v>
      </c>
      <c r="H334" s="336">
        <f t="shared" si="61"/>
        <v>109290</v>
      </c>
      <c r="I334" s="46">
        <f t="shared" si="61"/>
        <v>0</v>
      </c>
    </row>
    <row r="335" spans="1:9" x14ac:dyDescent="0.3">
      <c r="A335" s="88"/>
      <c r="B335" s="58"/>
      <c r="C335" s="88"/>
      <c r="D335" s="88"/>
      <c r="E335" s="322" t="s">
        <v>456</v>
      </c>
      <c r="F335" s="337">
        <v>90000</v>
      </c>
      <c r="G335" s="338">
        <v>54000</v>
      </c>
      <c r="H335" s="339">
        <v>36000</v>
      </c>
      <c r="I335" s="47">
        <v>0</v>
      </c>
    </row>
    <row r="336" spans="1:9" x14ac:dyDescent="0.3">
      <c r="A336" s="88"/>
      <c r="B336" s="58"/>
      <c r="C336" s="88"/>
      <c r="D336" s="88"/>
      <c r="E336" s="322" t="s">
        <v>457</v>
      </c>
      <c r="F336" s="337">
        <v>50000</v>
      </c>
      <c r="G336" s="338">
        <v>30000</v>
      </c>
      <c r="H336" s="339">
        <v>20000</v>
      </c>
      <c r="I336" s="47">
        <v>0</v>
      </c>
    </row>
    <row r="337" spans="1:9" x14ac:dyDescent="0.3">
      <c r="A337" s="88"/>
      <c r="B337" s="58"/>
      <c r="C337" s="88"/>
      <c r="D337" s="88"/>
      <c r="E337" s="322" t="s">
        <v>458</v>
      </c>
      <c r="F337" s="337">
        <v>43230</v>
      </c>
      <c r="G337" s="338">
        <v>25940</v>
      </c>
      <c r="H337" s="339">
        <v>17290</v>
      </c>
      <c r="I337" s="47">
        <v>0</v>
      </c>
    </row>
    <row r="338" spans="1:9" x14ac:dyDescent="0.3">
      <c r="A338" s="89"/>
      <c r="B338" s="58"/>
      <c r="C338" s="89"/>
      <c r="D338" s="89"/>
      <c r="E338" s="322" t="s">
        <v>459</v>
      </c>
      <c r="F338" s="337">
        <v>90000</v>
      </c>
      <c r="G338" s="338">
        <v>54000</v>
      </c>
      <c r="H338" s="339">
        <v>36000</v>
      </c>
      <c r="I338" s="47">
        <v>0</v>
      </c>
    </row>
    <row r="339" spans="1:9" x14ac:dyDescent="0.3">
      <c r="A339" s="87">
        <v>7</v>
      </c>
      <c r="B339" s="58"/>
      <c r="C339" s="87" t="s">
        <v>454</v>
      </c>
      <c r="D339" s="87" t="s">
        <v>460</v>
      </c>
      <c r="E339" s="34" t="s">
        <v>616</v>
      </c>
      <c r="F339" s="334">
        <f>SUM(F340:F342)</f>
        <v>154674</v>
      </c>
      <c r="G339" s="335">
        <f t="shared" ref="G339:I339" si="62">SUM(G340:G342)</f>
        <v>92800</v>
      </c>
      <c r="H339" s="336">
        <f t="shared" si="62"/>
        <v>56870</v>
      </c>
      <c r="I339" s="340">
        <f t="shared" si="62"/>
        <v>5000</v>
      </c>
    </row>
    <row r="340" spans="1:9" x14ac:dyDescent="0.3">
      <c r="A340" s="88"/>
      <c r="B340" s="58"/>
      <c r="C340" s="88"/>
      <c r="D340" s="88"/>
      <c r="E340" s="322" t="s">
        <v>461</v>
      </c>
      <c r="F340" s="337">
        <v>84674</v>
      </c>
      <c r="G340" s="338">
        <v>50800</v>
      </c>
      <c r="H340" s="339">
        <v>33870</v>
      </c>
      <c r="I340" s="47">
        <v>0</v>
      </c>
    </row>
    <row r="341" spans="1:9" x14ac:dyDescent="0.3">
      <c r="A341" s="88"/>
      <c r="B341" s="58"/>
      <c r="C341" s="88"/>
      <c r="D341" s="88"/>
      <c r="E341" s="322" t="s">
        <v>462</v>
      </c>
      <c r="F341" s="337">
        <v>20000</v>
      </c>
      <c r="G341" s="338">
        <v>12000</v>
      </c>
      <c r="H341" s="339">
        <v>8000</v>
      </c>
      <c r="I341" s="47">
        <v>0</v>
      </c>
    </row>
    <row r="342" spans="1:9" x14ac:dyDescent="0.3">
      <c r="A342" s="89"/>
      <c r="B342" s="58"/>
      <c r="C342" s="89"/>
      <c r="D342" s="89"/>
      <c r="E342" s="322" t="s">
        <v>463</v>
      </c>
      <c r="F342" s="337">
        <v>50000</v>
      </c>
      <c r="G342" s="338">
        <v>30000</v>
      </c>
      <c r="H342" s="339">
        <v>15000</v>
      </c>
      <c r="I342" s="341">
        <v>5000</v>
      </c>
    </row>
    <row r="343" spans="1:9" x14ac:dyDescent="0.3">
      <c r="A343" s="58">
        <v>8</v>
      </c>
      <c r="B343" s="58"/>
      <c r="C343" s="58" t="s">
        <v>454</v>
      </c>
      <c r="D343" s="58" t="s">
        <v>464</v>
      </c>
      <c r="E343" s="322" t="s">
        <v>465</v>
      </c>
      <c r="F343" s="324">
        <v>68040</v>
      </c>
      <c r="G343" s="325">
        <v>40800</v>
      </c>
      <c r="H343" s="326">
        <f>G343/6*4</f>
        <v>27200</v>
      </c>
      <c r="I343" s="48">
        <v>0</v>
      </c>
    </row>
    <row r="344" spans="1:9" s="8" customFormat="1" x14ac:dyDescent="0.3">
      <c r="A344" s="58">
        <v>9</v>
      </c>
      <c r="B344" s="58"/>
      <c r="C344" s="58" t="s">
        <v>466</v>
      </c>
      <c r="D344" s="58" t="s">
        <v>467</v>
      </c>
      <c r="E344" s="333" t="s">
        <v>468</v>
      </c>
      <c r="F344" s="329">
        <v>732000</v>
      </c>
      <c r="G344" s="330">
        <v>439200</v>
      </c>
      <c r="H344" s="331">
        <v>292800</v>
      </c>
      <c r="I344" s="341">
        <v>0</v>
      </c>
    </row>
    <row r="345" spans="1:9" s="8" customFormat="1" x14ac:dyDescent="0.3">
      <c r="A345" s="58">
        <v>10</v>
      </c>
      <c r="B345" s="58"/>
      <c r="C345" s="58" t="s">
        <v>469</v>
      </c>
      <c r="D345" s="58" t="s">
        <v>470</v>
      </c>
      <c r="E345" s="342" t="s">
        <v>471</v>
      </c>
      <c r="F345" s="324">
        <v>900000</v>
      </c>
      <c r="G345" s="325">
        <v>540000</v>
      </c>
      <c r="H345" s="326">
        <v>360000</v>
      </c>
      <c r="I345" s="48">
        <v>0</v>
      </c>
    </row>
    <row r="346" spans="1:9" s="8" customFormat="1" ht="18.75" customHeight="1" x14ac:dyDescent="0.3">
      <c r="A346" s="170"/>
      <c r="B346" s="170" t="s">
        <v>671</v>
      </c>
      <c r="C346" s="51" t="s">
        <v>628</v>
      </c>
      <c r="D346" s="52">
        <v>19</v>
      </c>
      <c r="E346" s="53">
        <v>23</v>
      </c>
      <c r="F346" s="343">
        <f>F347+F348+F349+F350+F351+F355+F359+F360+F361+F362+F363+F364+F365+F366+F367+F368+F369+F370+F371</f>
        <v>11743000</v>
      </c>
      <c r="G346" s="344">
        <f t="shared" ref="G346:I346" si="63">SUM(G347,G348,G349,G350,G351,G355,G359,G360,G361,G362,G363,G364,G365,G366,G367,G368,G369,G370,G371)</f>
        <v>7635000</v>
      </c>
      <c r="H346" s="345">
        <f t="shared" si="63"/>
        <v>4108000</v>
      </c>
      <c r="I346" s="346">
        <f t="shared" si="63"/>
        <v>0</v>
      </c>
    </row>
    <row r="347" spans="1:9" s="8" customFormat="1" x14ac:dyDescent="0.3">
      <c r="A347" s="58">
        <v>1</v>
      </c>
      <c r="B347" s="58"/>
      <c r="C347" s="58" t="s">
        <v>472</v>
      </c>
      <c r="D347" s="58" t="s">
        <v>473</v>
      </c>
      <c r="E347" s="68" t="s">
        <v>474</v>
      </c>
      <c r="F347" s="60">
        <v>77000</v>
      </c>
      <c r="G347" s="73">
        <v>46000</v>
      </c>
      <c r="H347" s="74">
        <v>31000</v>
      </c>
      <c r="I347" s="86">
        <v>0</v>
      </c>
    </row>
    <row r="348" spans="1:9" x14ac:dyDescent="0.3">
      <c r="A348" s="58">
        <v>2</v>
      </c>
      <c r="B348" s="58"/>
      <c r="C348" s="58" t="s">
        <v>472</v>
      </c>
      <c r="D348" s="58" t="s">
        <v>689</v>
      </c>
      <c r="E348" s="68" t="s">
        <v>13</v>
      </c>
      <c r="F348" s="60">
        <v>98000</v>
      </c>
      <c r="G348" s="73">
        <v>59000</v>
      </c>
      <c r="H348" s="74">
        <v>39000</v>
      </c>
      <c r="I348" s="95">
        <v>0</v>
      </c>
    </row>
    <row r="349" spans="1:9" x14ac:dyDescent="0.3">
      <c r="A349" s="58">
        <v>3</v>
      </c>
      <c r="B349" s="58"/>
      <c r="C349" s="58" t="s">
        <v>472</v>
      </c>
      <c r="D349" s="58" t="s">
        <v>690</v>
      </c>
      <c r="E349" s="59" t="s">
        <v>691</v>
      </c>
      <c r="F349" s="60">
        <v>78000</v>
      </c>
      <c r="G349" s="73">
        <v>47000</v>
      </c>
      <c r="H349" s="74">
        <v>31000</v>
      </c>
      <c r="I349" s="86">
        <v>0</v>
      </c>
    </row>
    <row r="350" spans="1:9" x14ac:dyDescent="0.3">
      <c r="A350" s="58">
        <v>4</v>
      </c>
      <c r="B350" s="58"/>
      <c r="C350" s="58" t="s">
        <v>692</v>
      </c>
      <c r="D350" s="58" t="s">
        <v>693</v>
      </c>
      <c r="E350" s="59" t="s">
        <v>475</v>
      </c>
      <c r="F350" s="347">
        <v>122000</v>
      </c>
      <c r="G350" s="80">
        <v>73000</v>
      </c>
      <c r="H350" s="81">
        <v>49000</v>
      </c>
      <c r="I350" s="86">
        <v>0</v>
      </c>
    </row>
    <row r="351" spans="1:9" x14ac:dyDescent="0.3">
      <c r="A351" s="87">
        <v>5</v>
      </c>
      <c r="B351" s="58"/>
      <c r="C351" s="87" t="s">
        <v>694</v>
      </c>
      <c r="D351" s="87" t="s">
        <v>695</v>
      </c>
      <c r="E351" s="34" t="s">
        <v>616</v>
      </c>
      <c r="F351" s="334">
        <f>SUM(F352:F354)</f>
        <v>583000</v>
      </c>
      <c r="G351" s="335">
        <f t="shared" ref="G351:I351" si="64">SUM(G352:G354)</f>
        <v>350000</v>
      </c>
      <c r="H351" s="336">
        <f t="shared" si="64"/>
        <v>233000</v>
      </c>
      <c r="I351" s="340">
        <f t="shared" si="64"/>
        <v>0</v>
      </c>
    </row>
    <row r="352" spans="1:9" x14ac:dyDescent="0.3">
      <c r="A352" s="88"/>
      <c r="B352" s="58"/>
      <c r="C352" s="88"/>
      <c r="D352" s="88"/>
      <c r="E352" s="59" t="s">
        <v>648</v>
      </c>
      <c r="F352" s="69">
        <v>250000</v>
      </c>
      <c r="G352" s="70">
        <v>150000</v>
      </c>
      <c r="H352" s="71">
        <v>100000</v>
      </c>
      <c r="I352" s="90">
        <v>0</v>
      </c>
    </row>
    <row r="353" spans="1:9" x14ac:dyDescent="0.3">
      <c r="A353" s="88"/>
      <c r="B353" s="58"/>
      <c r="C353" s="88"/>
      <c r="D353" s="88"/>
      <c r="E353" s="59" t="s">
        <v>655</v>
      </c>
      <c r="F353" s="69">
        <v>250000</v>
      </c>
      <c r="G353" s="70">
        <v>150000</v>
      </c>
      <c r="H353" s="71">
        <v>100000</v>
      </c>
      <c r="I353" s="90">
        <v>0</v>
      </c>
    </row>
    <row r="354" spans="1:9" x14ac:dyDescent="0.3">
      <c r="A354" s="89"/>
      <c r="B354" s="58"/>
      <c r="C354" s="89"/>
      <c r="D354" s="89"/>
      <c r="E354" s="59" t="s">
        <v>650</v>
      </c>
      <c r="F354" s="69">
        <v>83000</v>
      </c>
      <c r="G354" s="70">
        <v>50000</v>
      </c>
      <c r="H354" s="71">
        <v>33000</v>
      </c>
      <c r="I354" s="90">
        <v>0</v>
      </c>
    </row>
    <row r="355" spans="1:9" x14ac:dyDescent="0.3">
      <c r="A355" s="87">
        <v>6</v>
      </c>
      <c r="B355" s="58"/>
      <c r="C355" s="87" t="s">
        <v>694</v>
      </c>
      <c r="D355" s="87" t="s">
        <v>696</v>
      </c>
      <c r="E355" s="34" t="s">
        <v>616</v>
      </c>
      <c r="F355" s="334">
        <f>SUM(F356:F358)</f>
        <v>150000</v>
      </c>
      <c r="G355" s="335">
        <f t="shared" ref="G355:I355" si="65">SUM(G356:G358)</f>
        <v>90000</v>
      </c>
      <c r="H355" s="336">
        <f t="shared" si="65"/>
        <v>60000</v>
      </c>
      <c r="I355" s="340">
        <f t="shared" si="65"/>
        <v>0</v>
      </c>
    </row>
    <row r="356" spans="1:9" x14ac:dyDescent="0.3">
      <c r="A356" s="88"/>
      <c r="B356" s="58"/>
      <c r="C356" s="88"/>
      <c r="D356" s="88"/>
      <c r="E356" s="59" t="s">
        <v>648</v>
      </c>
      <c r="F356" s="348">
        <v>100000</v>
      </c>
      <c r="G356" s="83">
        <v>60000</v>
      </c>
      <c r="H356" s="84">
        <v>40000</v>
      </c>
      <c r="I356" s="90">
        <v>0</v>
      </c>
    </row>
    <row r="357" spans="1:9" x14ac:dyDescent="0.3">
      <c r="A357" s="88"/>
      <c r="B357" s="58"/>
      <c r="C357" s="88"/>
      <c r="D357" s="88"/>
      <c r="E357" s="59" t="s">
        <v>649</v>
      </c>
      <c r="F357" s="348">
        <v>40000</v>
      </c>
      <c r="G357" s="83">
        <v>24000</v>
      </c>
      <c r="H357" s="84">
        <v>16000</v>
      </c>
      <c r="I357" s="90">
        <v>0</v>
      </c>
    </row>
    <row r="358" spans="1:9" x14ac:dyDescent="0.3">
      <c r="A358" s="89"/>
      <c r="B358" s="58"/>
      <c r="C358" s="89"/>
      <c r="D358" s="89"/>
      <c r="E358" s="59" t="s">
        <v>650</v>
      </c>
      <c r="F358" s="348">
        <v>10000</v>
      </c>
      <c r="G358" s="83">
        <v>6000</v>
      </c>
      <c r="H358" s="84">
        <v>4000</v>
      </c>
      <c r="I358" s="90">
        <v>0</v>
      </c>
    </row>
    <row r="359" spans="1:9" x14ac:dyDescent="0.3">
      <c r="A359" s="89">
        <v>7</v>
      </c>
      <c r="B359" s="58"/>
      <c r="C359" s="89" t="s">
        <v>697</v>
      </c>
      <c r="D359" s="89" t="s">
        <v>698</v>
      </c>
      <c r="E359" s="59" t="s">
        <v>699</v>
      </c>
      <c r="F359" s="348">
        <f>G359+H359</f>
        <v>433000</v>
      </c>
      <c r="G359" s="83">
        <v>260000</v>
      </c>
      <c r="H359" s="84">
        <v>173000</v>
      </c>
      <c r="I359" s="85"/>
    </row>
    <row r="360" spans="1:9" x14ac:dyDescent="0.3">
      <c r="A360" s="58">
        <v>8</v>
      </c>
      <c r="B360" s="58"/>
      <c r="C360" s="58" t="s">
        <v>700</v>
      </c>
      <c r="D360" s="58" t="s">
        <v>701</v>
      </c>
      <c r="E360" s="59" t="s">
        <v>651</v>
      </c>
      <c r="F360" s="60">
        <f>G360+H360</f>
        <v>1000000</v>
      </c>
      <c r="G360" s="73">
        <v>600000</v>
      </c>
      <c r="H360" s="74">
        <f>G360/6*4</f>
        <v>400000</v>
      </c>
      <c r="I360" s="86">
        <v>0</v>
      </c>
    </row>
    <row r="361" spans="1:9" x14ac:dyDescent="0.3">
      <c r="A361" s="58">
        <v>9</v>
      </c>
      <c r="B361" s="58"/>
      <c r="C361" s="58" t="s">
        <v>700</v>
      </c>
      <c r="D361" s="58" t="s">
        <v>702</v>
      </c>
      <c r="E361" s="59" t="s">
        <v>651</v>
      </c>
      <c r="F361" s="60">
        <f t="shared" ref="F361:F371" si="66">G361+H361</f>
        <v>167000</v>
      </c>
      <c r="G361" s="73">
        <v>100000</v>
      </c>
      <c r="H361" s="74">
        <v>67000</v>
      </c>
      <c r="I361" s="86">
        <v>0</v>
      </c>
    </row>
    <row r="362" spans="1:9" x14ac:dyDescent="0.3">
      <c r="A362" s="58">
        <v>10</v>
      </c>
      <c r="B362" s="58"/>
      <c r="C362" s="58" t="s">
        <v>703</v>
      </c>
      <c r="D362" s="58" t="s">
        <v>704</v>
      </c>
      <c r="E362" s="59" t="s">
        <v>652</v>
      </c>
      <c r="F362" s="60">
        <f t="shared" si="66"/>
        <v>857000</v>
      </c>
      <c r="G362" s="73">
        <v>600000</v>
      </c>
      <c r="H362" s="74">
        <v>257000</v>
      </c>
      <c r="I362" s="75">
        <v>0</v>
      </c>
    </row>
    <row r="363" spans="1:9" x14ac:dyDescent="0.3">
      <c r="A363" s="58">
        <v>11</v>
      </c>
      <c r="B363" s="58"/>
      <c r="C363" s="58" t="s">
        <v>705</v>
      </c>
      <c r="D363" s="58" t="s">
        <v>706</v>
      </c>
      <c r="E363" s="349" t="s">
        <v>754</v>
      </c>
      <c r="F363" s="60">
        <f t="shared" si="66"/>
        <v>71000</v>
      </c>
      <c r="G363" s="73">
        <v>50000</v>
      </c>
      <c r="H363" s="74">
        <v>21000</v>
      </c>
      <c r="I363" s="75">
        <v>0</v>
      </c>
    </row>
    <row r="364" spans="1:9" x14ac:dyDescent="0.3">
      <c r="A364" s="58">
        <v>12</v>
      </c>
      <c r="B364" s="58"/>
      <c r="C364" s="58" t="s">
        <v>707</v>
      </c>
      <c r="D364" s="58" t="s">
        <v>708</v>
      </c>
      <c r="E364" s="59" t="s">
        <v>709</v>
      </c>
      <c r="F364" s="60">
        <f t="shared" si="66"/>
        <v>416000</v>
      </c>
      <c r="G364" s="73">
        <v>250000</v>
      </c>
      <c r="H364" s="74">
        <v>166000</v>
      </c>
      <c r="I364" s="75">
        <v>0</v>
      </c>
    </row>
    <row r="365" spans="1:9" x14ac:dyDescent="0.3">
      <c r="A365" s="58">
        <v>13</v>
      </c>
      <c r="B365" s="58"/>
      <c r="C365" s="58" t="s">
        <v>710</v>
      </c>
      <c r="D365" s="58" t="s">
        <v>711</v>
      </c>
      <c r="E365" s="59" t="s">
        <v>652</v>
      </c>
      <c r="F365" s="60">
        <f t="shared" si="66"/>
        <v>1429000</v>
      </c>
      <c r="G365" s="73">
        <v>1000000</v>
      </c>
      <c r="H365" s="74">
        <v>429000</v>
      </c>
      <c r="I365" s="75">
        <v>0</v>
      </c>
    </row>
    <row r="366" spans="1:9" x14ac:dyDescent="0.3">
      <c r="A366" s="58">
        <v>14</v>
      </c>
      <c r="B366" s="58"/>
      <c r="C366" s="58" t="s">
        <v>712</v>
      </c>
      <c r="D366" s="58" t="s">
        <v>713</v>
      </c>
      <c r="E366" s="59" t="s">
        <v>653</v>
      </c>
      <c r="F366" s="60">
        <f t="shared" si="66"/>
        <v>667000</v>
      </c>
      <c r="G366" s="73">
        <v>400000</v>
      </c>
      <c r="H366" s="74">
        <v>267000</v>
      </c>
      <c r="I366" s="75">
        <v>0</v>
      </c>
    </row>
    <row r="367" spans="1:9" x14ac:dyDescent="0.3">
      <c r="A367" s="58">
        <v>15</v>
      </c>
      <c r="B367" s="58"/>
      <c r="C367" s="58" t="s">
        <v>712</v>
      </c>
      <c r="D367" s="58" t="s">
        <v>714</v>
      </c>
      <c r="E367" s="59" t="s">
        <v>654</v>
      </c>
      <c r="F367" s="60">
        <f t="shared" si="66"/>
        <v>667000</v>
      </c>
      <c r="G367" s="73">
        <v>400000</v>
      </c>
      <c r="H367" s="74">
        <v>267000</v>
      </c>
      <c r="I367" s="75">
        <v>0</v>
      </c>
    </row>
    <row r="368" spans="1:9" x14ac:dyDescent="0.3">
      <c r="A368" s="58">
        <v>16</v>
      </c>
      <c r="B368" s="58"/>
      <c r="C368" s="58" t="s">
        <v>715</v>
      </c>
      <c r="D368" s="58" t="s">
        <v>716</v>
      </c>
      <c r="E368" s="59" t="s">
        <v>652</v>
      </c>
      <c r="F368" s="60">
        <f t="shared" si="66"/>
        <v>857000</v>
      </c>
      <c r="G368" s="73">
        <v>600000</v>
      </c>
      <c r="H368" s="74">
        <v>257000</v>
      </c>
      <c r="I368" s="75">
        <v>0</v>
      </c>
    </row>
    <row r="369" spans="1:9" x14ac:dyDescent="0.3">
      <c r="A369" s="58">
        <v>17</v>
      </c>
      <c r="B369" s="58"/>
      <c r="C369" s="58" t="s">
        <v>717</v>
      </c>
      <c r="D369" s="58" t="s">
        <v>718</v>
      </c>
      <c r="E369" s="59" t="s">
        <v>653</v>
      </c>
      <c r="F369" s="60">
        <f t="shared" si="66"/>
        <v>1333000</v>
      </c>
      <c r="G369" s="80">
        <v>800000</v>
      </c>
      <c r="H369" s="81">
        <v>533000</v>
      </c>
      <c r="I369" s="86">
        <v>0</v>
      </c>
    </row>
    <row r="370" spans="1:9" x14ac:dyDescent="0.3">
      <c r="A370" s="58">
        <v>18</v>
      </c>
      <c r="B370" s="58"/>
      <c r="C370" s="58" t="s">
        <v>719</v>
      </c>
      <c r="D370" s="58" t="s">
        <v>720</v>
      </c>
      <c r="E370" s="59" t="s">
        <v>653</v>
      </c>
      <c r="F370" s="60">
        <f t="shared" si="66"/>
        <v>1871000</v>
      </c>
      <c r="G370" s="73">
        <v>1310000</v>
      </c>
      <c r="H370" s="74">
        <v>561000</v>
      </c>
      <c r="I370" s="75">
        <v>0</v>
      </c>
    </row>
    <row r="371" spans="1:9" x14ac:dyDescent="0.3">
      <c r="A371" s="58">
        <v>19</v>
      </c>
      <c r="B371" s="58"/>
      <c r="C371" s="58" t="s">
        <v>721</v>
      </c>
      <c r="D371" s="58" t="s">
        <v>722</v>
      </c>
      <c r="E371" s="59" t="s">
        <v>653</v>
      </c>
      <c r="F371" s="60">
        <f t="shared" si="66"/>
        <v>867000</v>
      </c>
      <c r="G371" s="73">
        <v>600000</v>
      </c>
      <c r="H371" s="74">
        <v>267000</v>
      </c>
      <c r="I371" s="75">
        <v>0</v>
      </c>
    </row>
    <row r="372" spans="1:9" ht="18.75" customHeight="1" x14ac:dyDescent="0.3">
      <c r="A372" s="170"/>
      <c r="B372" s="170" t="s">
        <v>672</v>
      </c>
      <c r="C372" s="51" t="s">
        <v>629</v>
      </c>
      <c r="D372" s="52">
        <v>17</v>
      </c>
      <c r="E372" s="53">
        <v>19</v>
      </c>
      <c r="F372" s="96">
        <f>SUM(F373:F382,F386:F389)</f>
        <v>7109600</v>
      </c>
      <c r="G372" s="97">
        <v>5915000</v>
      </c>
      <c r="H372" s="98">
        <f>H373+H374+H375+H376+H377+H378+H379+H380+H381+H382+H383+H384+H385+H389+H390+H391+H392</f>
        <v>4302499.5999999996</v>
      </c>
      <c r="I372" s="98">
        <f>I373+I374+I375+I376+I377+I378+I379+I380+I381+I382+I383+I384+I385+I389+I390+I391+I392</f>
        <v>141100</v>
      </c>
    </row>
    <row r="373" spans="1:9" ht="22.5" customHeight="1" x14ac:dyDescent="0.3">
      <c r="A373" s="58">
        <v>1</v>
      </c>
      <c r="B373" s="58"/>
      <c r="C373" s="58" t="s">
        <v>476</v>
      </c>
      <c r="D373" s="58" t="s">
        <v>477</v>
      </c>
      <c r="E373" s="100" t="s">
        <v>478</v>
      </c>
      <c r="F373" s="304">
        <v>1161000</v>
      </c>
      <c r="G373" s="243">
        <v>697000</v>
      </c>
      <c r="H373" s="244">
        <v>406000</v>
      </c>
      <c r="I373" s="350">
        <v>58000</v>
      </c>
    </row>
    <row r="374" spans="1:9" ht="22.5" customHeight="1" x14ac:dyDescent="0.3">
      <c r="A374" s="58">
        <v>2</v>
      </c>
      <c r="B374" s="58"/>
      <c r="C374" s="58" t="s">
        <v>476</v>
      </c>
      <c r="D374" s="58" t="s">
        <v>479</v>
      </c>
      <c r="E374" s="100" t="s">
        <v>480</v>
      </c>
      <c r="F374" s="268">
        <v>451000</v>
      </c>
      <c r="G374" s="269">
        <v>270000</v>
      </c>
      <c r="H374" s="118">
        <v>158000</v>
      </c>
      <c r="I374" s="260">
        <v>23000</v>
      </c>
    </row>
    <row r="375" spans="1:9" ht="22.5" customHeight="1" x14ac:dyDescent="0.3">
      <c r="A375" s="58">
        <v>3</v>
      </c>
      <c r="B375" s="58"/>
      <c r="C375" s="58" t="s">
        <v>476</v>
      </c>
      <c r="D375" s="58" t="s">
        <v>481</v>
      </c>
      <c r="E375" s="100" t="s">
        <v>482</v>
      </c>
      <c r="F375" s="304">
        <v>1500000</v>
      </c>
      <c r="G375" s="243">
        <v>900000</v>
      </c>
      <c r="H375" s="244">
        <v>600000</v>
      </c>
      <c r="I375" s="109">
        <v>0</v>
      </c>
    </row>
    <row r="376" spans="1:9" ht="22.5" customHeight="1" x14ac:dyDescent="0.3">
      <c r="A376" s="58">
        <v>4</v>
      </c>
      <c r="B376" s="58"/>
      <c r="C376" s="58" t="s">
        <v>476</v>
      </c>
      <c r="D376" s="58" t="s">
        <v>735</v>
      </c>
      <c r="E376" s="100" t="s">
        <v>736</v>
      </c>
      <c r="F376" s="304">
        <v>333000</v>
      </c>
      <c r="G376" s="243">
        <v>200000</v>
      </c>
      <c r="H376" s="244">
        <v>116000</v>
      </c>
      <c r="I376" s="350">
        <v>17000</v>
      </c>
    </row>
    <row r="377" spans="1:9" ht="22.5" customHeight="1" x14ac:dyDescent="0.3">
      <c r="A377" s="58">
        <v>5</v>
      </c>
      <c r="B377" s="58"/>
      <c r="C377" s="58" t="s">
        <v>483</v>
      </c>
      <c r="D377" s="58" t="s">
        <v>484</v>
      </c>
      <c r="E377" s="351" t="s">
        <v>737</v>
      </c>
      <c r="F377" s="304">
        <v>80000</v>
      </c>
      <c r="G377" s="352">
        <v>48000</v>
      </c>
      <c r="H377" s="353">
        <v>32000</v>
      </c>
      <c r="I377" s="126">
        <v>0</v>
      </c>
    </row>
    <row r="378" spans="1:9" ht="22.5" customHeight="1" x14ac:dyDescent="0.3">
      <c r="A378" s="58">
        <v>6</v>
      </c>
      <c r="B378" s="58"/>
      <c r="C378" s="58" t="s">
        <v>483</v>
      </c>
      <c r="D378" s="58" t="s">
        <v>738</v>
      </c>
      <c r="E378" s="351" t="s">
        <v>739</v>
      </c>
      <c r="F378" s="304">
        <v>300000</v>
      </c>
      <c r="G378" s="352">
        <v>180000</v>
      </c>
      <c r="H378" s="353">
        <v>120000</v>
      </c>
      <c r="I378" s="354"/>
    </row>
    <row r="379" spans="1:9" ht="22.5" customHeight="1" x14ac:dyDescent="0.3">
      <c r="A379" s="58">
        <v>7</v>
      </c>
      <c r="B379" s="58"/>
      <c r="C379" s="58" t="s">
        <v>483</v>
      </c>
      <c r="D379" s="58" t="s">
        <v>740</v>
      </c>
      <c r="E379" s="351" t="s">
        <v>41</v>
      </c>
      <c r="F379" s="304">
        <v>72000</v>
      </c>
      <c r="G379" s="352">
        <v>43000</v>
      </c>
      <c r="H379" s="353">
        <v>29000</v>
      </c>
      <c r="I379" s="354"/>
    </row>
    <row r="380" spans="1:9" s="8" customFormat="1" ht="22.5" customHeight="1" x14ac:dyDescent="0.3">
      <c r="A380" s="58">
        <v>8</v>
      </c>
      <c r="B380" s="58"/>
      <c r="C380" s="58" t="s">
        <v>485</v>
      </c>
      <c r="D380" s="58" t="s">
        <v>486</v>
      </c>
      <c r="E380" s="351" t="s">
        <v>487</v>
      </c>
      <c r="F380" s="304">
        <v>1000000</v>
      </c>
      <c r="G380" s="352">
        <v>600000</v>
      </c>
      <c r="H380" s="353">
        <v>400000</v>
      </c>
      <c r="I380" s="126">
        <v>0</v>
      </c>
    </row>
    <row r="381" spans="1:9" s="8" customFormat="1" ht="22.5" customHeight="1" x14ac:dyDescent="0.3">
      <c r="A381" s="58">
        <v>9</v>
      </c>
      <c r="B381" s="58"/>
      <c r="C381" s="58" t="s">
        <v>488</v>
      </c>
      <c r="D381" s="58" t="s">
        <v>489</v>
      </c>
      <c r="E381" s="351" t="s">
        <v>324</v>
      </c>
      <c r="F381" s="304">
        <v>98000</v>
      </c>
      <c r="G381" s="352">
        <v>59000</v>
      </c>
      <c r="H381" s="353">
        <v>34100</v>
      </c>
      <c r="I381" s="355">
        <v>4900</v>
      </c>
    </row>
    <row r="382" spans="1:9" s="8" customFormat="1" ht="22.5" customHeight="1" x14ac:dyDescent="0.3">
      <c r="A382" s="58">
        <v>10</v>
      </c>
      <c r="B382" s="58"/>
      <c r="C382" s="58" t="s">
        <v>488</v>
      </c>
      <c r="D382" s="58" t="s">
        <v>490</v>
      </c>
      <c r="E382" s="351" t="s">
        <v>491</v>
      </c>
      <c r="F382" s="304">
        <v>72600</v>
      </c>
      <c r="G382" s="352">
        <v>44000</v>
      </c>
      <c r="H382" s="353">
        <v>28600</v>
      </c>
      <c r="I382" s="356">
        <v>0</v>
      </c>
    </row>
    <row r="383" spans="1:9" s="8" customFormat="1" ht="22.5" customHeight="1" x14ac:dyDescent="0.3">
      <c r="A383" s="58">
        <v>11</v>
      </c>
      <c r="B383" s="58"/>
      <c r="C383" s="58" t="s">
        <v>492</v>
      </c>
      <c r="D383" s="58" t="s">
        <v>493</v>
      </c>
      <c r="E383" s="351" t="s">
        <v>494</v>
      </c>
      <c r="F383" s="304">
        <v>1267000</v>
      </c>
      <c r="G383" s="357">
        <v>760000</v>
      </c>
      <c r="H383" s="358">
        <v>507000</v>
      </c>
      <c r="I383" s="273">
        <v>0</v>
      </c>
    </row>
    <row r="384" spans="1:9" ht="22.5" customHeight="1" x14ac:dyDescent="0.3">
      <c r="A384" s="58">
        <v>12</v>
      </c>
      <c r="B384" s="58"/>
      <c r="C384" s="58" t="s">
        <v>495</v>
      </c>
      <c r="D384" s="58" t="s">
        <v>496</v>
      </c>
      <c r="E384" s="100" t="s">
        <v>497</v>
      </c>
      <c r="F384" s="304">
        <v>600000</v>
      </c>
      <c r="G384" s="243">
        <v>360000</v>
      </c>
      <c r="H384" s="244">
        <v>240000</v>
      </c>
      <c r="I384" s="109">
        <v>0</v>
      </c>
    </row>
    <row r="385" spans="1:9" ht="22.5" customHeight="1" x14ac:dyDescent="0.3">
      <c r="A385" s="359">
        <v>13</v>
      </c>
      <c r="B385" s="58"/>
      <c r="C385" s="360" t="s">
        <v>498</v>
      </c>
      <c r="D385" s="87" t="s">
        <v>499</v>
      </c>
      <c r="E385" s="68" t="s">
        <v>616</v>
      </c>
      <c r="F385" s="304">
        <v>1567000</v>
      </c>
      <c r="G385" s="243">
        <v>940000.4</v>
      </c>
      <c r="H385" s="244">
        <v>626999.6</v>
      </c>
      <c r="I385" s="109">
        <v>0</v>
      </c>
    </row>
    <row r="386" spans="1:9" ht="22.5" customHeight="1" x14ac:dyDescent="0.3">
      <c r="A386" s="361"/>
      <c r="B386" s="58"/>
      <c r="C386" s="362"/>
      <c r="D386" s="88"/>
      <c r="E386" s="100" t="s">
        <v>500</v>
      </c>
      <c r="F386" s="268">
        <v>820857.9</v>
      </c>
      <c r="G386" s="269">
        <v>492385</v>
      </c>
      <c r="H386" s="118">
        <v>328472.90000000002</v>
      </c>
      <c r="I386" s="363"/>
    </row>
    <row r="387" spans="1:9" ht="22.5" customHeight="1" x14ac:dyDescent="0.3">
      <c r="A387" s="361"/>
      <c r="B387" s="58"/>
      <c r="C387" s="362"/>
      <c r="D387" s="88"/>
      <c r="E387" s="100" t="s">
        <v>501</v>
      </c>
      <c r="F387" s="268">
        <v>414568.1</v>
      </c>
      <c r="G387" s="269">
        <v>248671</v>
      </c>
      <c r="H387" s="118">
        <v>165897.1</v>
      </c>
      <c r="I387" s="363"/>
    </row>
    <row r="388" spans="1:9" ht="22.5" customHeight="1" x14ac:dyDescent="0.3">
      <c r="A388" s="364"/>
      <c r="B388" s="58"/>
      <c r="C388" s="365"/>
      <c r="D388" s="89"/>
      <c r="E388" s="351" t="s">
        <v>502</v>
      </c>
      <c r="F388" s="268">
        <v>331574</v>
      </c>
      <c r="G388" s="269">
        <v>198944.4</v>
      </c>
      <c r="H388" s="118">
        <v>132629.6</v>
      </c>
      <c r="I388" s="363"/>
    </row>
    <row r="389" spans="1:9" ht="22.5" customHeight="1" x14ac:dyDescent="0.3">
      <c r="A389" s="58">
        <v>14</v>
      </c>
      <c r="B389" s="58"/>
      <c r="C389" s="58" t="s">
        <v>503</v>
      </c>
      <c r="D389" s="58" t="s">
        <v>504</v>
      </c>
      <c r="E389" s="351" t="s">
        <v>505</v>
      </c>
      <c r="F389" s="304">
        <v>475000</v>
      </c>
      <c r="G389" s="352">
        <v>285000</v>
      </c>
      <c r="H389" s="353">
        <v>190000</v>
      </c>
      <c r="I389" s="356">
        <v>0</v>
      </c>
    </row>
    <row r="390" spans="1:9" ht="22.5" customHeight="1" x14ac:dyDescent="0.3">
      <c r="A390" s="58">
        <v>15</v>
      </c>
      <c r="B390" s="58"/>
      <c r="C390" s="58" t="s">
        <v>506</v>
      </c>
      <c r="D390" s="58" t="s">
        <v>507</v>
      </c>
      <c r="E390" s="351" t="s">
        <v>508</v>
      </c>
      <c r="F390" s="304">
        <v>320000</v>
      </c>
      <c r="G390" s="352">
        <v>192000</v>
      </c>
      <c r="H390" s="353">
        <v>96000</v>
      </c>
      <c r="I390" s="355">
        <v>32000</v>
      </c>
    </row>
    <row r="391" spans="1:9" ht="22.5" customHeight="1" x14ac:dyDescent="0.3">
      <c r="A391" s="58">
        <v>16</v>
      </c>
      <c r="B391" s="58"/>
      <c r="C391" s="58" t="s">
        <v>506</v>
      </c>
      <c r="D391" s="58" t="s">
        <v>509</v>
      </c>
      <c r="E391" s="351" t="s">
        <v>508</v>
      </c>
      <c r="F391" s="304">
        <v>62000</v>
      </c>
      <c r="G391" s="352">
        <v>37000</v>
      </c>
      <c r="H391" s="353">
        <v>18800</v>
      </c>
      <c r="I391" s="355">
        <v>6200</v>
      </c>
    </row>
    <row r="392" spans="1:9" ht="22.5" customHeight="1" x14ac:dyDescent="0.3">
      <c r="A392" s="58">
        <v>17</v>
      </c>
      <c r="B392" s="58"/>
      <c r="C392" s="58" t="s">
        <v>510</v>
      </c>
      <c r="D392" s="58" t="s">
        <v>511</v>
      </c>
      <c r="E392" s="351" t="s">
        <v>512</v>
      </c>
      <c r="F392" s="268">
        <v>1000000</v>
      </c>
      <c r="G392" s="269">
        <v>300000</v>
      </c>
      <c r="H392" s="118">
        <v>700000</v>
      </c>
      <c r="I392" s="114">
        <v>0</v>
      </c>
    </row>
    <row r="393" spans="1:9" ht="18.75" customHeight="1" x14ac:dyDescent="0.3">
      <c r="A393" s="170"/>
      <c r="B393" s="170" t="s">
        <v>673</v>
      </c>
      <c r="C393" s="51" t="s">
        <v>630</v>
      </c>
      <c r="D393" s="52">
        <v>27</v>
      </c>
      <c r="E393" s="53">
        <v>43</v>
      </c>
      <c r="F393" s="310">
        <f>SUM(F394,F398,F402,F407,F412,F410:F411,F405:F406,F417:F421,F424:F428,F433:F438,F441:F442)</f>
        <v>6458480</v>
      </c>
      <c r="G393" s="311">
        <f t="shared" ref="G393:I393" si="67">SUM(G394,G398,G402,G407,G412,G410:G411,G405:G406,G417:G421,G424:G428,G433:G438,G441:G442)</f>
        <v>3872000</v>
      </c>
      <c r="H393" s="312">
        <f t="shared" si="67"/>
        <v>2279597</v>
      </c>
      <c r="I393" s="313">
        <f t="shared" si="67"/>
        <v>306883</v>
      </c>
    </row>
    <row r="394" spans="1:9" x14ac:dyDescent="0.3">
      <c r="A394" s="440">
        <v>1</v>
      </c>
      <c r="B394" s="366"/>
      <c r="C394" s="58" t="s">
        <v>513</v>
      </c>
      <c r="D394" s="58" t="s">
        <v>514</v>
      </c>
      <c r="E394" s="34" t="s">
        <v>616</v>
      </c>
      <c r="F394" s="35">
        <f>SUM(F395:F397)</f>
        <v>53228</v>
      </c>
      <c r="G394" s="35">
        <f t="shared" ref="G394:I394" si="68">SUM(G395:G397)</f>
        <v>31870</v>
      </c>
      <c r="H394" s="35">
        <f t="shared" si="68"/>
        <v>19131</v>
      </c>
      <c r="I394" s="35">
        <f t="shared" si="68"/>
        <v>2227</v>
      </c>
    </row>
    <row r="395" spans="1:9" x14ac:dyDescent="0.3">
      <c r="A395" s="440"/>
      <c r="B395" s="367"/>
      <c r="C395" s="58"/>
      <c r="D395" s="58"/>
      <c r="E395" s="36" t="s">
        <v>515</v>
      </c>
      <c r="F395" s="37">
        <v>20768</v>
      </c>
      <c r="G395" s="38">
        <v>12460</v>
      </c>
      <c r="H395" s="39">
        <v>8308</v>
      </c>
      <c r="I395" s="40">
        <v>0</v>
      </c>
    </row>
    <row r="396" spans="1:9" x14ac:dyDescent="0.3">
      <c r="A396" s="440"/>
      <c r="B396" s="367"/>
      <c r="C396" s="58"/>
      <c r="D396" s="58"/>
      <c r="E396" s="36" t="s">
        <v>516</v>
      </c>
      <c r="F396" s="37">
        <v>10850</v>
      </c>
      <c r="G396" s="38">
        <v>6510</v>
      </c>
      <c r="H396" s="39">
        <v>4340</v>
      </c>
      <c r="I396" s="40">
        <v>0</v>
      </c>
    </row>
    <row r="397" spans="1:9" x14ac:dyDescent="0.3">
      <c r="A397" s="440"/>
      <c r="B397" s="368"/>
      <c r="C397" s="58"/>
      <c r="D397" s="58"/>
      <c r="E397" s="36" t="s">
        <v>517</v>
      </c>
      <c r="F397" s="37">
        <v>21610</v>
      </c>
      <c r="G397" s="38">
        <v>12900</v>
      </c>
      <c r="H397" s="39">
        <v>6483</v>
      </c>
      <c r="I397" s="38">
        <v>2227</v>
      </c>
    </row>
    <row r="398" spans="1:9" x14ac:dyDescent="0.3">
      <c r="A398" s="440">
        <v>2</v>
      </c>
      <c r="B398" s="366"/>
      <c r="C398" s="58" t="s">
        <v>513</v>
      </c>
      <c r="D398" s="58" t="s">
        <v>518</v>
      </c>
      <c r="E398" s="34" t="s">
        <v>616</v>
      </c>
      <c r="F398" s="41">
        <f>SUM(F399:F401)</f>
        <v>61000</v>
      </c>
      <c r="G398" s="41">
        <f t="shared" ref="G398:I398" si="69">SUM(G399:G401)</f>
        <v>36600</v>
      </c>
      <c r="H398" s="41">
        <f t="shared" si="69"/>
        <v>18300</v>
      </c>
      <c r="I398" s="41">
        <f t="shared" si="69"/>
        <v>6100</v>
      </c>
    </row>
    <row r="399" spans="1:9" x14ac:dyDescent="0.3">
      <c r="A399" s="440"/>
      <c r="B399" s="367"/>
      <c r="C399" s="58"/>
      <c r="D399" s="58"/>
      <c r="E399" s="36" t="s">
        <v>519</v>
      </c>
      <c r="F399" s="37">
        <v>21000</v>
      </c>
      <c r="G399" s="38">
        <v>12600</v>
      </c>
      <c r="H399" s="39">
        <v>6300</v>
      </c>
      <c r="I399" s="38">
        <v>2100</v>
      </c>
    </row>
    <row r="400" spans="1:9" x14ac:dyDescent="0.3">
      <c r="A400" s="440"/>
      <c r="B400" s="367"/>
      <c r="C400" s="58"/>
      <c r="D400" s="58"/>
      <c r="E400" s="36" t="s">
        <v>520</v>
      </c>
      <c r="F400" s="37">
        <v>20000</v>
      </c>
      <c r="G400" s="38">
        <v>12000</v>
      </c>
      <c r="H400" s="39">
        <v>6000</v>
      </c>
      <c r="I400" s="38">
        <v>2000</v>
      </c>
    </row>
    <row r="401" spans="1:9" x14ac:dyDescent="0.3">
      <c r="A401" s="440"/>
      <c r="B401" s="368"/>
      <c r="C401" s="58"/>
      <c r="D401" s="58"/>
      <c r="E401" s="36" t="s">
        <v>521</v>
      </c>
      <c r="F401" s="37">
        <v>20000</v>
      </c>
      <c r="G401" s="38">
        <v>12000</v>
      </c>
      <c r="H401" s="39">
        <v>6000</v>
      </c>
      <c r="I401" s="38">
        <v>2000</v>
      </c>
    </row>
    <row r="402" spans="1:9" x14ac:dyDescent="0.3">
      <c r="A402" s="440">
        <v>3</v>
      </c>
      <c r="B402" s="366"/>
      <c r="C402" s="58" t="s">
        <v>513</v>
      </c>
      <c r="D402" s="58" t="s">
        <v>522</v>
      </c>
      <c r="E402" s="34" t="s">
        <v>616</v>
      </c>
      <c r="F402" s="41">
        <f>SUM(F403:F404)</f>
        <v>40905</v>
      </c>
      <c r="G402" s="41">
        <f t="shared" ref="G402:I402" si="70">SUM(G403:G404)</f>
        <v>24510</v>
      </c>
      <c r="H402" s="41">
        <f t="shared" si="70"/>
        <v>14319</v>
      </c>
      <c r="I402" s="41">
        <f t="shared" si="70"/>
        <v>2076</v>
      </c>
    </row>
    <row r="403" spans="1:9" x14ac:dyDescent="0.3">
      <c r="A403" s="440"/>
      <c r="B403" s="367"/>
      <c r="C403" s="58"/>
      <c r="D403" s="58"/>
      <c r="E403" s="36" t="s">
        <v>523</v>
      </c>
      <c r="F403" s="37">
        <v>14517</v>
      </c>
      <c r="G403" s="38">
        <v>8710</v>
      </c>
      <c r="H403" s="39">
        <v>5082</v>
      </c>
      <c r="I403" s="38">
        <v>725</v>
      </c>
    </row>
    <row r="404" spans="1:9" x14ac:dyDescent="0.3">
      <c r="A404" s="440"/>
      <c r="B404" s="368"/>
      <c r="C404" s="58"/>
      <c r="D404" s="58"/>
      <c r="E404" s="36" t="s">
        <v>118</v>
      </c>
      <c r="F404" s="37">
        <v>26388</v>
      </c>
      <c r="G404" s="38">
        <v>15800</v>
      </c>
      <c r="H404" s="39">
        <v>9237</v>
      </c>
      <c r="I404" s="38">
        <v>1351</v>
      </c>
    </row>
    <row r="405" spans="1:9" x14ac:dyDescent="0.3">
      <c r="A405" s="58">
        <v>4</v>
      </c>
      <c r="B405" s="58"/>
      <c r="C405" s="58" t="s">
        <v>513</v>
      </c>
      <c r="D405" s="58" t="s">
        <v>524</v>
      </c>
      <c r="E405" s="36" t="s">
        <v>525</v>
      </c>
      <c r="F405" s="42">
        <v>99000</v>
      </c>
      <c r="G405" s="43">
        <v>59400</v>
      </c>
      <c r="H405" s="44">
        <v>29700</v>
      </c>
      <c r="I405" s="43">
        <v>9900</v>
      </c>
    </row>
    <row r="406" spans="1:9" x14ac:dyDescent="0.3">
      <c r="A406" s="58">
        <v>5</v>
      </c>
      <c r="B406" s="58"/>
      <c r="C406" s="58" t="s">
        <v>513</v>
      </c>
      <c r="D406" s="58" t="s">
        <v>526</v>
      </c>
      <c r="E406" s="36" t="s">
        <v>243</v>
      </c>
      <c r="F406" s="42">
        <v>72469</v>
      </c>
      <c r="G406" s="43">
        <v>43400</v>
      </c>
      <c r="H406" s="44">
        <v>25364</v>
      </c>
      <c r="I406" s="43">
        <v>3705</v>
      </c>
    </row>
    <row r="407" spans="1:9" x14ac:dyDescent="0.3">
      <c r="A407" s="440">
        <v>6</v>
      </c>
      <c r="B407" s="366"/>
      <c r="C407" s="58" t="s">
        <v>513</v>
      </c>
      <c r="D407" s="58" t="s">
        <v>527</v>
      </c>
      <c r="E407" s="34" t="s">
        <v>616</v>
      </c>
      <c r="F407" s="41">
        <f>SUM(F408:F409)</f>
        <v>198518</v>
      </c>
      <c r="G407" s="41">
        <f t="shared" ref="G407:I407" si="71">SUM(G408:G409)</f>
        <v>119110</v>
      </c>
      <c r="H407" s="41">
        <f t="shared" si="71"/>
        <v>59556</v>
      </c>
      <c r="I407" s="41">
        <f t="shared" si="71"/>
        <v>19852</v>
      </c>
    </row>
    <row r="408" spans="1:9" x14ac:dyDescent="0.3">
      <c r="A408" s="440"/>
      <c r="B408" s="367"/>
      <c r="C408" s="58"/>
      <c r="D408" s="58"/>
      <c r="E408" s="36" t="s">
        <v>528</v>
      </c>
      <c r="F408" s="37">
        <v>99968</v>
      </c>
      <c r="G408" s="38">
        <v>59980</v>
      </c>
      <c r="H408" s="39">
        <v>29991</v>
      </c>
      <c r="I408" s="38">
        <v>9997</v>
      </c>
    </row>
    <row r="409" spans="1:9" x14ac:dyDescent="0.3">
      <c r="A409" s="440"/>
      <c r="B409" s="368"/>
      <c r="C409" s="58"/>
      <c r="D409" s="58"/>
      <c r="E409" s="36" t="s">
        <v>118</v>
      </c>
      <c r="F409" s="37">
        <v>98550</v>
      </c>
      <c r="G409" s="38">
        <v>59130</v>
      </c>
      <c r="H409" s="39">
        <v>29565</v>
      </c>
      <c r="I409" s="38">
        <v>9855</v>
      </c>
    </row>
    <row r="410" spans="1:9" x14ac:dyDescent="0.3">
      <c r="A410" s="58">
        <v>7</v>
      </c>
      <c r="B410" s="58"/>
      <c r="C410" s="58" t="s">
        <v>513</v>
      </c>
      <c r="D410" s="58" t="s">
        <v>631</v>
      </c>
      <c r="E410" s="36" t="s">
        <v>529</v>
      </c>
      <c r="F410" s="369">
        <v>33803</v>
      </c>
      <c r="G410" s="370">
        <v>20200</v>
      </c>
      <c r="H410" s="371">
        <v>11831</v>
      </c>
      <c r="I410" s="43">
        <v>1772</v>
      </c>
    </row>
    <row r="411" spans="1:9" x14ac:dyDescent="0.3">
      <c r="A411" s="58">
        <v>8</v>
      </c>
      <c r="B411" s="58"/>
      <c r="C411" s="58" t="s">
        <v>530</v>
      </c>
      <c r="D411" s="58" t="s">
        <v>531</v>
      </c>
      <c r="E411" s="36" t="s">
        <v>79</v>
      </c>
      <c r="F411" s="42">
        <v>1000000</v>
      </c>
      <c r="G411" s="43">
        <v>600000</v>
      </c>
      <c r="H411" s="44">
        <v>300000</v>
      </c>
      <c r="I411" s="43">
        <v>100000</v>
      </c>
    </row>
    <row r="412" spans="1:9" x14ac:dyDescent="0.3">
      <c r="A412" s="440">
        <v>9</v>
      </c>
      <c r="B412" s="366"/>
      <c r="C412" s="58" t="s">
        <v>530</v>
      </c>
      <c r="D412" s="58" t="s">
        <v>204</v>
      </c>
      <c r="E412" s="34" t="s">
        <v>616</v>
      </c>
      <c r="F412" s="41">
        <f>SUM(F413:F416)</f>
        <v>227000</v>
      </c>
      <c r="G412" s="41">
        <f t="shared" ref="G412:I412" si="72">SUM(G413:G416)</f>
        <v>136200</v>
      </c>
      <c r="H412" s="41">
        <f t="shared" si="72"/>
        <v>78600</v>
      </c>
      <c r="I412" s="41">
        <f t="shared" si="72"/>
        <v>12200</v>
      </c>
    </row>
    <row r="413" spans="1:9" x14ac:dyDescent="0.3">
      <c r="A413" s="440"/>
      <c r="B413" s="367"/>
      <c r="C413" s="58"/>
      <c r="D413" s="58"/>
      <c r="E413" s="36" t="s">
        <v>532</v>
      </c>
      <c r="F413" s="37">
        <v>60000</v>
      </c>
      <c r="G413" s="38">
        <v>36000</v>
      </c>
      <c r="H413" s="39">
        <v>24000</v>
      </c>
      <c r="I413" s="40">
        <v>0</v>
      </c>
    </row>
    <row r="414" spans="1:9" x14ac:dyDescent="0.3">
      <c r="A414" s="440"/>
      <c r="B414" s="367"/>
      <c r="C414" s="58"/>
      <c r="D414" s="58"/>
      <c r="E414" s="36" t="s">
        <v>533</v>
      </c>
      <c r="F414" s="37">
        <v>45000</v>
      </c>
      <c r="G414" s="38">
        <v>27000</v>
      </c>
      <c r="H414" s="39">
        <v>18000</v>
      </c>
      <c r="I414" s="40">
        <v>0</v>
      </c>
    </row>
    <row r="415" spans="1:9" x14ac:dyDescent="0.3">
      <c r="A415" s="440"/>
      <c r="B415" s="367"/>
      <c r="C415" s="58"/>
      <c r="D415" s="58"/>
      <c r="E415" s="36" t="s">
        <v>534</v>
      </c>
      <c r="F415" s="37">
        <v>99000</v>
      </c>
      <c r="G415" s="38">
        <v>59400</v>
      </c>
      <c r="H415" s="39">
        <v>29700</v>
      </c>
      <c r="I415" s="38">
        <v>9900</v>
      </c>
    </row>
    <row r="416" spans="1:9" x14ac:dyDescent="0.3">
      <c r="A416" s="440"/>
      <c r="B416" s="368"/>
      <c r="C416" s="58"/>
      <c r="D416" s="58"/>
      <c r="E416" s="36" t="s">
        <v>535</v>
      </c>
      <c r="F416" s="37">
        <v>23000</v>
      </c>
      <c r="G416" s="38">
        <v>13800</v>
      </c>
      <c r="H416" s="39">
        <v>6900</v>
      </c>
      <c r="I416" s="38">
        <v>2300</v>
      </c>
    </row>
    <row r="417" spans="1:231" x14ac:dyDescent="0.3">
      <c r="A417" s="58"/>
      <c r="B417" s="58"/>
      <c r="C417" s="58" t="s">
        <v>657</v>
      </c>
      <c r="D417" s="58" t="s">
        <v>658</v>
      </c>
      <c r="E417" s="36" t="s">
        <v>536</v>
      </c>
      <c r="F417" s="42">
        <v>45493</v>
      </c>
      <c r="G417" s="43">
        <v>24600</v>
      </c>
      <c r="H417" s="44">
        <v>16400</v>
      </c>
      <c r="I417" s="43">
        <v>4493</v>
      </c>
    </row>
    <row r="418" spans="1:231" x14ac:dyDescent="0.3">
      <c r="A418" s="58">
        <v>11</v>
      </c>
      <c r="B418" s="58"/>
      <c r="C418" s="58" t="s">
        <v>632</v>
      </c>
      <c r="D418" s="58" t="s">
        <v>351</v>
      </c>
      <c r="E418" s="36" t="s">
        <v>537</v>
      </c>
      <c r="F418" s="42">
        <v>90000</v>
      </c>
      <c r="G418" s="43">
        <v>54000</v>
      </c>
      <c r="H418" s="44">
        <v>27000</v>
      </c>
      <c r="I418" s="43">
        <v>9000</v>
      </c>
    </row>
    <row r="419" spans="1:231" x14ac:dyDescent="0.3">
      <c r="A419" s="58">
        <v>12</v>
      </c>
      <c r="B419" s="58"/>
      <c r="C419" s="58" t="s">
        <v>632</v>
      </c>
      <c r="D419" s="58" t="s">
        <v>538</v>
      </c>
      <c r="E419" s="36" t="s">
        <v>539</v>
      </c>
      <c r="F419" s="42">
        <v>61540</v>
      </c>
      <c r="G419" s="43">
        <v>36800</v>
      </c>
      <c r="H419" s="44">
        <v>18462</v>
      </c>
      <c r="I419" s="43">
        <v>6278</v>
      </c>
    </row>
    <row r="420" spans="1:231" x14ac:dyDescent="0.3">
      <c r="A420" s="58">
        <v>13</v>
      </c>
      <c r="B420" s="58"/>
      <c r="C420" s="58" t="s">
        <v>540</v>
      </c>
      <c r="D420" s="58" t="s">
        <v>541</v>
      </c>
      <c r="E420" s="36" t="s">
        <v>542</v>
      </c>
      <c r="F420" s="371">
        <v>30000</v>
      </c>
      <c r="G420" s="371">
        <v>18000</v>
      </c>
      <c r="H420" s="371">
        <v>12000</v>
      </c>
      <c r="I420" s="48">
        <v>0</v>
      </c>
    </row>
    <row r="421" spans="1:231" x14ac:dyDescent="0.3">
      <c r="A421" s="440">
        <v>14</v>
      </c>
      <c r="B421" s="366"/>
      <c r="C421" s="58" t="s">
        <v>540</v>
      </c>
      <c r="D421" s="58" t="s">
        <v>543</v>
      </c>
      <c r="E421" s="34" t="s">
        <v>616</v>
      </c>
      <c r="F421" s="45">
        <f>SUM(F422:F423)</f>
        <v>218841</v>
      </c>
      <c r="G421" s="45">
        <f t="shared" ref="G421:I421" si="73">SUM(G422:G423)</f>
        <v>131305</v>
      </c>
      <c r="H421" s="45">
        <f t="shared" si="73"/>
        <v>87536</v>
      </c>
      <c r="I421" s="46">
        <f t="shared" si="73"/>
        <v>0</v>
      </c>
    </row>
    <row r="422" spans="1:231" x14ac:dyDescent="0.3">
      <c r="A422" s="440"/>
      <c r="B422" s="367"/>
      <c r="C422" s="58"/>
      <c r="D422" s="58"/>
      <c r="E422" s="36" t="s">
        <v>544</v>
      </c>
      <c r="F422" s="39">
        <v>21340</v>
      </c>
      <c r="G422" s="39">
        <v>12804</v>
      </c>
      <c r="H422" s="39">
        <v>8536</v>
      </c>
      <c r="I422" s="47">
        <v>0</v>
      </c>
    </row>
    <row r="423" spans="1:231" x14ac:dyDescent="0.3">
      <c r="A423" s="440"/>
      <c r="B423" s="368"/>
      <c r="C423" s="58"/>
      <c r="D423" s="58"/>
      <c r="E423" s="36" t="s">
        <v>465</v>
      </c>
      <c r="F423" s="39">
        <v>197501</v>
      </c>
      <c r="G423" s="39">
        <v>118501</v>
      </c>
      <c r="H423" s="39">
        <v>79000</v>
      </c>
      <c r="I423" s="47">
        <v>0</v>
      </c>
    </row>
    <row r="424" spans="1:231" x14ac:dyDescent="0.3">
      <c r="A424" s="58">
        <v>15</v>
      </c>
      <c r="B424" s="58"/>
      <c r="C424" s="58" t="s">
        <v>540</v>
      </c>
      <c r="D424" s="58" t="s">
        <v>545</v>
      </c>
      <c r="E424" s="36" t="s">
        <v>41</v>
      </c>
      <c r="F424" s="371">
        <v>60000</v>
      </c>
      <c r="G424" s="371">
        <v>36000</v>
      </c>
      <c r="H424" s="371">
        <v>21000</v>
      </c>
      <c r="I424" s="44">
        <v>3000</v>
      </c>
      <c r="HW424" s="9"/>
    </row>
    <row r="425" spans="1:231" x14ac:dyDescent="0.3">
      <c r="A425" s="58">
        <v>16</v>
      </c>
      <c r="B425" s="58"/>
      <c r="C425" s="58" t="s">
        <v>540</v>
      </c>
      <c r="D425" s="58" t="s">
        <v>546</v>
      </c>
      <c r="E425" s="36" t="s">
        <v>544</v>
      </c>
      <c r="F425" s="44">
        <v>65000</v>
      </c>
      <c r="G425" s="44">
        <v>39000</v>
      </c>
      <c r="H425" s="44">
        <v>26000</v>
      </c>
      <c r="I425" s="48">
        <v>0</v>
      </c>
      <c r="HW425" s="9"/>
    </row>
    <row r="426" spans="1:231" x14ac:dyDescent="0.3">
      <c r="A426" s="58">
        <v>17</v>
      </c>
      <c r="B426" s="58"/>
      <c r="C426" s="58" t="s">
        <v>540</v>
      </c>
      <c r="D426" s="58" t="s">
        <v>547</v>
      </c>
      <c r="E426" s="36" t="s">
        <v>219</v>
      </c>
      <c r="F426" s="44">
        <v>45280</v>
      </c>
      <c r="G426" s="44">
        <v>27168</v>
      </c>
      <c r="H426" s="44">
        <v>18112</v>
      </c>
      <c r="I426" s="48">
        <v>0</v>
      </c>
      <c r="HW426" s="9"/>
    </row>
    <row r="427" spans="1:231" x14ac:dyDescent="0.3">
      <c r="A427" s="58">
        <v>18</v>
      </c>
      <c r="B427" s="58"/>
      <c r="C427" s="58" t="s">
        <v>548</v>
      </c>
      <c r="D427" s="58" t="s">
        <v>549</v>
      </c>
      <c r="E427" s="36" t="s">
        <v>550</v>
      </c>
      <c r="F427" s="44">
        <v>304000</v>
      </c>
      <c r="G427" s="44">
        <v>182400</v>
      </c>
      <c r="H427" s="44">
        <v>121600</v>
      </c>
      <c r="I427" s="48">
        <v>0</v>
      </c>
      <c r="HW427" s="9"/>
    </row>
    <row r="428" spans="1:231" x14ac:dyDescent="0.3">
      <c r="A428" s="440">
        <v>19</v>
      </c>
      <c r="B428" s="366"/>
      <c r="C428" s="58" t="s">
        <v>551</v>
      </c>
      <c r="D428" s="58" t="s">
        <v>552</v>
      </c>
      <c r="E428" s="34" t="s">
        <v>616</v>
      </c>
      <c r="F428" s="45">
        <f>SUM(F429:F432)</f>
        <v>1903840</v>
      </c>
      <c r="G428" s="45">
        <f t="shared" ref="G428:I428" si="74">SUM(G429:G432)</f>
        <v>1142304</v>
      </c>
      <c r="H428" s="45">
        <f t="shared" si="74"/>
        <v>667756</v>
      </c>
      <c r="I428" s="45">
        <f t="shared" si="74"/>
        <v>93780</v>
      </c>
      <c r="HW428" s="9"/>
    </row>
    <row r="429" spans="1:231" x14ac:dyDescent="0.3">
      <c r="A429" s="440"/>
      <c r="B429" s="367"/>
      <c r="C429" s="58"/>
      <c r="D429" s="58"/>
      <c r="E429" s="36" t="s">
        <v>553</v>
      </c>
      <c r="F429" s="39">
        <v>1765106</v>
      </c>
      <c r="G429" s="39">
        <v>1059064</v>
      </c>
      <c r="H429" s="39">
        <v>617787</v>
      </c>
      <c r="I429" s="39">
        <v>88255</v>
      </c>
      <c r="HW429" s="9"/>
    </row>
    <row r="430" spans="1:231" x14ac:dyDescent="0.3">
      <c r="A430" s="440"/>
      <c r="B430" s="367"/>
      <c r="C430" s="58"/>
      <c r="D430" s="58"/>
      <c r="E430" s="36" t="s">
        <v>554</v>
      </c>
      <c r="F430" s="39">
        <v>83484</v>
      </c>
      <c r="G430" s="39">
        <v>50090</v>
      </c>
      <c r="H430" s="39">
        <v>33394</v>
      </c>
      <c r="I430" s="47">
        <v>0</v>
      </c>
      <c r="HW430" s="9"/>
    </row>
    <row r="431" spans="1:231" x14ac:dyDescent="0.3">
      <c r="A431" s="440"/>
      <c r="B431" s="367"/>
      <c r="C431" s="58"/>
      <c r="D431" s="58"/>
      <c r="E431" s="36" t="s">
        <v>555</v>
      </c>
      <c r="F431" s="39">
        <v>20850</v>
      </c>
      <c r="G431" s="39">
        <v>12510</v>
      </c>
      <c r="H431" s="39">
        <v>6255</v>
      </c>
      <c r="I431" s="39">
        <v>2085</v>
      </c>
      <c r="HW431" s="9"/>
    </row>
    <row r="432" spans="1:231" x14ac:dyDescent="0.3">
      <c r="A432" s="440"/>
      <c r="B432" s="368"/>
      <c r="C432" s="58"/>
      <c r="D432" s="58"/>
      <c r="E432" s="36" t="s">
        <v>556</v>
      </c>
      <c r="F432" s="39">
        <v>34400</v>
      </c>
      <c r="G432" s="39">
        <v>20640</v>
      </c>
      <c r="H432" s="39">
        <v>10320</v>
      </c>
      <c r="I432" s="39">
        <v>3440</v>
      </c>
      <c r="HW432" s="9"/>
    </row>
    <row r="433" spans="1:231" x14ac:dyDescent="0.3">
      <c r="A433" s="58">
        <v>20</v>
      </c>
      <c r="B433" s="58"/>
      <c r="C433" s="58" t="s">
        <v>557</v>
      </c>
      <c r="D433" s="58" t="s">
        <v>449</v>
      </c>
      <c r="E433" s="36" t="s">
        <v>558</v>
      </c>
      <c r="F433" s="44">
        <v>25000</v>
      </c>
      <c r="G433" s="44">
        <v>15000</v>
      </c>
      <c r="H433" s="44">
        <v>7500</v>
      </c>
      <c r="I433" s="44">
        <v>2500</v>
      </c>
      <c r="HW433" s="9"/>
    </row>
    <row r="434" spans="1:231" x14ac:dyDescent="0.3">
      <c r="A434" s="58">
        <v>21</v>
      </c>
      <c r="B434" s="58"/>
      <c r="C434" s="58" t="s">
        <v>557</v>
      </c>
      <c r="D434" s="58" t="s">
        <v>559</v>
      </c>
      <c r="E434" s="36" t="s">
        <v>288</v>
      </c>
      <c r="F434" s="44">
        <v>98940</v>
      </c>
      <c r="G434" s="44">
        <v>59360</v>
      </c>
      <c r="H434" s="44">
        <v>39580</v>
      </c>
      <c r="I434" s="48">
        <v>0</v>
      </c>
    </row>
    <row r="435" spans="1:231" x14ac:dyDescent="0.3">
      <c r="A435" s="58">
        <v>22</v>
      </c>
      <c r="B435" s="58"/>
      <c r="C435" s="58" t="s">
        <v>560</v>
      </c>
      <c r="D435" s="58" t="s">
        <v>561</v>
      </c>
      <c r="E435" s="36" t="s">
        <v>562</v>
      </c>
      <c r="F435" s="42">
        <v>95000</v>
      </c>
      <c r="G435" s="43">
        <v>57000</v>
      </c>
      <c r="H435" s="44">
        <v>38000</v>
      </c>
      <c r="I435" s="49">
        <v>0</v>
      </c>
    </row>
    <row r="436" spans="1:231" x14ac:dyDescent="0.3">
      <c r="A436" s="58">
        <v>23</v>
      </c>
      <c r="B436" s="58"/>
      <c r="C436" s="58" t="s">
        <v>563</v>
      </c>
      <c r="D436" s="58" t="s">
        <v>564</v>
      </c>
      <c r="E436" s="36" t="s">
        <v>565</v>
      </c>
      <c r="F436" s="369">
        <v>150000</v>
      </c>
      <c r="G436" s="370">
        <v>90000</v>
      </c>
      <c r="H436" s="371">
        <v>60000</v>
      </c>
      <c r="I436" s="44"/>
    </row>
    <row r="437" spans="1:231" x14ac:dyDescent="0.3">
      <c r="A437" s="58">
        <v>24</v>
      </c>
      <c r="B437" s="58"/>
      <c r="C437" s="58" t="s">
        <v>566</v>
      </c>
      <c r="D437" s="58" t="s">
        <v>567</v>
      </c>
      <c r="E437" s="36" t="s">
        <v>568</v>
      </c>
      <c r="F437" s="44">
        <v>63520</v>
      </c>
      <c r="G437" s="44">
        <v>38112</v>
      </c>
      <c r="H437" s="44">
        <v>25408</v>
      </c>
      <c r="I437" s="48">
        <v>0</v>
      </c>
    </row>
    <row r="438" spans="1:231" x14ac:dyDescent="0.3">
      <c r="A438" s="440">
        <v>25</v>
      </c>
      <c r="B438" s="366"/>
      <c r="C438" s="58" t="s">
        <v>569</v>
      </c>
      <c r="D438" s="58" t="s">
        <v>570</v>
      </c>
      <c r="E438" s="34" t="s">
        <v>616</v>
      </c>
      <c r="F438" s="45">
        <f>SUM(F439:F440)</f>
        <v>851509</v>
      </c>
      <c r="G438" s="45">
        <f t="shared" ref="G438:H438" si="75">SUM(G439:G440)</f>
        <v>510905</v>
      </c>
      <c r="H438" s="45">
        <f t="shared" si="75"/>
        <v>340604</v>
      </c>
      <c r="I438" s="46">
        <v>0</v>
      </c>
    </row>
    <row r="439" spans="1:231" x14ac:dyDescent="0.3">
      <c r="A439" s="440"/>
      <c r="B439" s="367"/>
      <c r="C439" s="58"/>
      <c r="D439" s="58"/>
      <c r="E439" s="36" t="s">
        <v>149</v>
      </c>
      <c r="F439" s="39">
        <v>251509</v>
      </c>
      <c r="G439" s="39">
        <v>150905</v>
      </c>
      <c r="H439" s="39">
        <v>100604</v>
      </c>
      <c r="I439" s="47">
        <v>0</v>
      </c>
    </row>
    <row r="440" spans="1:231" x14ac:dyDescent="0.3">
      <c r="A440" s="440"/>
      <c r="B440" s="368"/>
      <c r="C440" s="58"/>
      <c r="D440" s="58"/>
      <c r="E440" s="36" t="s">
        <v>571</v>
      </c>
      <c r="F440" s="372">
        <v>600000</v>
      </c>
      <c r="G440" s="372">
        <v>360000</v>
      </c>
      <c r="H440" s="372">
        <v>240000</v>
      </c>
      <c r="I440" s="47">
        <v>0</v>
      </c>
    </row>
    <row r="441" spans="1:231" x14ac:dyDescent="0.3">
      <c r="A441" s="58">
        <v>26</v>
      </c>
      <c r="B441" s="58"/>
      <c r="C441" s="58" t="s">
        <v>572</v>
      </c>
      <c r="D441" s="58" t="s">
        <v>573</v>
      </c>
      <c r="E441" s="36" t="s">
        <v>574</v>
      </c>
      <c r="F441" s="42">
        <v>300000</v>
      </c>
      <c r="G441" s="43">
        <v>180000</v>
      </c>
      <c r="H441" s="44">
        <v>90000</v>
      </c>
      <c r="I441" s="43">
        <v>30000</v>
      </c>
    </row>
    <row r="442" spans="1:231" x14ac:dyDescent="0.3">
      <c r="A442" s="437">
        <v>27</v>
      </c>
      <c r="B442" s="366"/>
      <c r="C442" s="87" t="s">
        <v>575</v>
      </c>
      <c r="D442" s="87" t="s">
        <v>576</v>
      </c>
      <c r="E442" s="34" t="s">
        <v>616</v>
      </c>
      <c r="F442" s="45">
        <f>SUM(F443:F445)</f>
        <v>264594</v>
      </c>
      <c r="G442" s="45">
        <f t="shared" ref="G442:I442" si="76">SUM(G443:G445)</f>
        <v>158756</v>
      </c>
      <c r="H442" s="45">
        <f t="shared" si="76"/>
        <v>105838</v>
      </c>
      <c r="I442" s="46">
        <f t="shared" si="76"/>
        <v>0</v>
      </c>
    </row>
    <row r="443" spans="1:231" x14ac:dyDescent="0.3">
      <c r="A443" s="438"/>
      <c r="B443" s="367"/>
      <c r="C443" s="88"/>
      <c r="D443" s="88"/>
      <c r="E443" s="36" t="s">
        <v>755</v>
      </c>
      <c r="F443" s="372">
        <v>116985</v>
      </c>
      <c r="G443" s="372">
        <v>70191</v>
      </c>
      <c r="H443" s="372">
        <v>46794</v>
      </c>
      <c r="I443" s="47">
        <v>0</v>
      </c>
    </row>
    <row r="444" spans="1:231" x14ac:dyDescent="0.3">
      <c r="A444" s="438"/>
      <c r="B444" s="367"/>
      <c r="C444" s="88"/>
      <c r="D444" s="88"/>
      <c r="E444" s="36" t="s">
        <v>756</v>
      </c>
      <c r="F444" s="372">
        <v>85609</v>
      </c>
      <c r="G444" s="372">
        <v>51365</v>
      </c>
      <c r="H444" s="372">
        <v>34244</v>
      </c>
      <c r="I444" s="47">
        <v>0</v>
      </c>
    </row>
    <row r="445" spans="1:231" x14ac:dyDescent="0.3">
      <c r="A445" s="439"/>
      <c r="B445" s="368"/>
      <c r="C445" s="89"/>
      <c r="D445" s="89"/>
      <c r="E445" s="50" t="s">
        <v>757</v>
      </c>
      <c r="F445" s="372">
        <v>62000</v>
      </c>
      <c r="G445" s="372">
        <v>37200</v>
      </c>
      <c r="H445" s="372">
        <v>24800</v>
      </c>
      <c r="I445" s="47">
        <v>0</v>
      </c>
    </row>
    <row r="446" spans="1:231" ht="18.75" customHeight="1" x14ac:dyDescent="0.3">
      <c r="A446" s="170"/>
      <c r="B446" s="170" t="s">
        <v>674</v>
      </c>
      <c r="C446" s="51" t="s">
        <v>633</v>
      </c>
      <c r="D446" s="52">
        <v>13</v>
      </c>
      <c r="E446" s="53">
        <v>28</v>
      </c>
      <c r="F446" s="373">
        <f>SUM(F447,F450,F451,F454,F460,F461,F465,F466,F467,F472,F471,F477,F480)</f>
        <v>6239916</v>
      </c>
      <c r="G446" s="374">
        <f>SUM(G447,G450,G451,G454,G460,G461,G465,G466,G467,G472,G471,G477,G480)</f>
        <v>3844000</v>
      </c>
      <c r="H446" s="375">
        <f t="shared" ref="H446:I446" si="77">SUM(H447,H450,H451,H454,H460,H461,H465,H466,H467,H472,H471,H477,H480)</f>
        <v>2349583</v>
      </c>
      <c r="I446" s="376">
        <f t="shared" si="77"/>
        <v>46333</v>
      </c>
    </row>
    <row r="447" spans="1:231" x14ac:dyDescent="0.3">
      <c r="A447" s="87">
        <v>1</v>
      </c>
      <c r="B447" s="87"/>
      <c r="C447" s="87" t="s">
        <v>577</v>
      </c>
      <c r="D447" s="87" t="s">
        <v>578</v>
      </c>
      <c r="E447" s="34" t="s">
        <v>616</v>
      </c>
      <c r="F447" s="377">
        <f>SUM(F448:F449)</f>
        <v>195000</v>
      </c>
      <c r="G447" s="378">
        <f t="shared" ref="G447:H447" si="78">SUM(G448:G449)</f>
        <v>117000</v>
      </c>
      <c r="H447" s="379">
        <f t="shared" si="78"/>
        <v>78000</v>
      </c>
      <c r="I447" s="46">
        <v>0</v>
      </c>
    </row>
    <row r="448" spans="1:231" x14ac:dyDescent="0.3">
      <c r="A448" s="88"/>
      <c r="B448" s="87"/>
      <c r="C448" s="88"/>
      <c r="D448" s="88"/>
      <c r="E448" s="100" t="s">
        <v>579</v>
      </c>
      <c r="F448" s="101">
        <v>98000</v>
      </c>
      <c r="G448" s="380">
        <v>58800</v>
      </c>
      <c r="H448" s="381">
        <v>39200</v>
      </c>
      <c r="I448" s="114">
        <v>0</v>
      </c>
    </row>
    <row r="449" spans="1:231" x14ac:dyDescent="0.3">
      <c r="A449" s="89"/>
      <c r="B449" s="87"/>
      <c r="C449" s="89"/>
      <c r="D449" s="89"/>
      <c r="E449" s="100" t="s">
        <v>580</v>
      </c>
      <c r="F449" s="101">
        <v>97000</v>
      </c>
      <c r="G449" s="380">
        <v>58200</v>
      </c>
      <c r="H449" s="381">
        <v>38800</v>
      </c>
      <c r="I449" s="114">
        <v>0</v>
      </c>
    </row>
    <row r="450" spans="1:231" x14ac:dyDescent="0.3">
      <c r="A450" s="58">
        <v>2</v>
      </c>
      <c r="B450" s="87"/>
      <c r="C450" s="58" t="s">
        <v>577</v>
      </c>
      <c r="D450" s="58" t="s">
        <v>581</v>
      </c>
      <c r="E450" s="100" t="s">
        <v>582</v>
      </c>
      <c r="F450" s="382">
        <v>300000</v>
      </c>
      <c r="G450" s="383">
        <v>180000</v>
      </c>
      <c r="H450" s="384">
        <v>120000</v>
      </c>
      <c r="I450" s="109">
        <v>0</v>
      </c>
    </row>
    <row r="451" spans="1:231" x14ac:dyDescent="0.3">
      <c r="A451" s="87">
        <v>3</v>
      </c>
      <c r="B451" s="87"/>
      <c r="C451" s="87" t="s">
        <v>577</v>
      </c>
      <c r="D451" s="87" t="s">
        <v>583</v>
      </c>
      <c r="E451" s="34" t="s">
        <v>616</v>
      </c>
      <c r="F451" s="385">
        <f>SUM(F452:F453)</f>
        <v>186250</v>
      </c>
      <c r="G451" s="386">
        <f t="shared" ref="G451:H451" si="79">SUM(G452:G453)</f>
        <v>111750</v>
      </c>
      <c r="H451" s="387">
        <f t="shared" si="79"/>
        <v>74500</v>
      </c>
      <c r="I451" s="308">
        <v>0</v>
      </c>
    </row>
    <row r="452" spans="1:231" x14ac:dyDescent="0.3">
      <c r="A452" s="88"/>
      <c r="B452" s="87"/>
      <c r="C452" s="88"/>
      <c r="D452" s="88"/>
      <c r="E452" s="100" t="s">
        <v>584</v>
      </c>
      <c r="F452" s="101">
        <v>84250</v>
      </c>
      <c r="G452" s="380">
        <v>50550</v>
      </c>
      <c r="H452" s="381">
        <v>33700</v>
      </c>
      <c r="I452" s="114">
        <v>0</v>
      </c>
    </row>
    <row r="453" spans="1:231" x14ac:dyDescent="0.3">
      <c r="A453" s="89"/>
      <c r="B453" s="87"/>
      <c r="C453" s="89"/>
      <c r="D453" s="89"/>
      <c r="E453" s="100" t="s">
        <v>585</v>
      </c>
      <c r="F453" s="101">
        <v>102000</v>
      </c>
      <c r="G453" s="380">
        <v>61200</v>
      </c>
      <c r="H453" s="381">
        <v>40800</v>
      </c>
      <c r="I453" s="114">
        <v>0</v>
      </c>
    </row>
    <row r="454" spans="1:231" x14ac:dyDescent="0.3">
      <c r="A454" s="87">
        <v>4</v>
      </c>
      <c r="B454" s="87"/>
      <c r="C454" s="87" t="s">
        <v>577</v>
      </c>
      <c r="D454" s="87" t="s">
        <v>586</v>
      </c>
      <c r="E454" s="34" t="s">
        <v>616</v>
      </c>
      <c r="F454" s="385">
        <f>SUM(F455:F459)</f>
        <v>650000</v>
      </c>
      <c r="G454" s="386">
        <f t="shared" ref="G454:H454" si="80">SUM(G455:G459)</f>
        <v>390000</v>
      </c>
      <c r="H454" s="387">
        <f t="shared" si="80"/>
        <v>260000</v>
      </c>
      <c r="I454" s="308">
        <v>0</v>
      </c>
    </row>
    <row r="455" spans="1:231" x14ac:dyDescent="0.3">
      <c r="A455" s="88"/>
      <c r="B455" s="87"/>
      <c r="C455" s="88"/>
      <c r="D455" s="88"/>
      <c r="E455" s="100" t="s">
        <v>587</v>
      </c>
      <c r="F455" s="101">
        <v>300000</v>
      </c>
      <c r="G455" s="380">
        <v>180000</v>
      </c>
      <c r="H455" s="381">
        <v>120000</v>
      </c>
      <c r="I455" s="114">
        <v>0</v>
      </c>
    </row>
    <row r="456" spans="1:231" x14ac:dyDescent="0.3">
      <c r="A456" s="88"/>
      <c r="B456" s="87"/>
      <c r="C456" s="88"/>
      <c r="D456" s="88"/>
      <c r="E456" s="100" t="s">
        <v>588</v>
      </c>
      <c r="F456" s="101">
        <v>90000</v>
      </c>
      <c r="G456" s="380">
        <v>54000</v>
      </c>
      <c r="H456" s="381">
        <v>36000</v>
      </c>
      <c r="I456" s="114">
        <v>0</v>
      </c>
    </row>
    <row r="457" spans="1:231" x14ac:dyDescent="0.3">
      <c r="A457" s="88"/>
      <c r="B457" s="87"/>
      <c r="C457" s="88"/>
      <c r="D457" s="88"/>
      <c r="E457" s="100" t="s">
        <v>589</v>
      </c>
      <c r="F457" s="101">
        <v>90000</v>
      </c>
      <c r="G457" s="380">
        <v>54000</v>
      </c>
      <c r="H457" s="381">
        <v>36000</v>
      </c>
      <c r="I457" s="114">
        <v>0</v>
      </c>
    </row>
    <row r="458" spans="1:231" x14ac:dyDescent="0.3">
      <c r="A458" s="88"/>
      <c r="B458" s="87"/>
      <c r="C458" s="88"/>
      <c r="D458" s="88"/>
      <c r="E458" s="100" t="s">
        <v>590</v>
      </c>
      <c r="F458" s="101">
        <v>90000</v>
      </c>
      <c r="G458" s="380">
        <v>54000</v>
      </c>
      <c r="H458" s="381">
        <v>36000</v>
      </c>
      <c r="I458" s="114">
        <v>0</v>
      </c>
    </row>
    <row r="459" spans="1:231" x14ac:dyDescent="0.3">
      <c r="A459" s="89"/>
      <c r="B459" s="87"/>
      <c r="C459" s="89"/>
      <c r="D459" s="89"/>
      <c r="E459" s="100" t="s">
        <v>41</v>
      </c>
      <c r="F459" s="101">
        <v>80000</v>
      </c>
      <c r="G459" s="380">
        <v>48000</v>
      </c>
      <c r="H459" s="381">
        <v>32000</v>
      </c>
      <c r="I459" s="114">
        <v>0</v>
      </c>
    </row>
    <row r="460" spans="1:231" x14ac:dyDescent="0.3">
      <c r="A460" s="58">
        <v>5</v>
      </c>
      <c r="B460" s="87"/>
      <c r="C460" s="58" t="s">
        <v>577</v>
      </c>
      <c r="D460" s="58" t="s">
        <v>591</v>
      </c>
      <c r="E460" s="100" t="s">
        <v>592</v>
      </c>
      <c r="F460" s="106">
        <v>70000</v>
      </c>
      <c r="G460" s="271">
        <v>42000</v>
      </c>
      <c r="H460" s="197">
        <v>28000</v>
      </c>
      <c r="I460" s="109">
        <v>0</v>
      </c>
    </row>
    <row r="461" spans="1:231" ht="24" customHeight="1" x14ac:dyDescent="0.3">
      <c r="A461" s="87">
        <v>6</v>
      </c>
      <c r="B461" s="87"/>
      <c r="C461" s="87" t="s">
        <v>577</v>
      </c>
      <c r="D461" s="87" t="s">
        <v>593</v>
      </c>
      <c r="E461" s="34" t="s">
        <v>616</v>
      </c>
      <c r="F461" s="385">
        <f>SUM(F462:F464)</f>
        <v>198333</v>
      </c>
      <c r="G461" s="386">
        <f t="shared" ref="G461:H461" si="81">SUM(G462:G464)</f>
        <v>119000</v>
      </c>
      <c r="H461" s="387">
        <f t="shared" si="81"/>
        <v>79333</v>
      </c>
      <c r="I461" s="308">
        <v>0</v>
      </c>
      <c r="HV461" s="9"/>
      <c r="HW461" s="9"/>
    </row>
    <row r="462" spans="1:231" ht="24" customHeight="1" x14ac:dyDescent="0.3">
      <c r="A462" s="88"/>
      <c r="B462" s="87"/>
      <c r="C462" s="88"/>
      <c r="D462" s="88"/>
      <c r="E462" s="100" t="s">
        <v>594</v>
      </c>
      <c r="F462" s="388">
        <v>73333</v>
      </c>
      <c r="G462" s="389">
        <v>44000</v>
      </c>
      <c r="H462" s="390">
        <v>29333</v>
      </c>
      <c r="I462" s="104"/>
      <c r="HV462" s="9"/>
      <c r="HW462" s="9"/>
    </row>
    <row r="463" spans="1:231" ht="24" customHeight="1" x14ac:dyDescent="0.3">
      <c r="A463" s="88"/>
      <c r="B463" s="87"/>
      <c r="C463" s="88"/>
      <c r="D463" s="88"/>
      <c r="E463" s="100" t="s">
        <v>134</v>
      </c>
      <c r="F463" s="388">
        <v>90000</v>
      </c>
      <c r="G463" s="389">
        <v>54000</v>
      </c>
      <c r="H463" s="390">
        <v>36000</v>
      </c>
      <c r="I463" s="104"/>
      <c r="HV463" s="9"/>
      <c r="HW463" s="9"/>
    </row>
    <row r="464" spans="1:231" x14ac:dyDescent="0.3">
      <c r="A464" s="89"/>
      <c r="B464" s="87"/>
      <c r="C464" s="89"/>
      <c r="D464" s="89"/>
      <c r="E464" s="100" t="s">
        <v>595</v>
      </c>
      <c r="F464" s="388">
        <v>35000</v>
      </c>
      <c r="G464" s="389">
        <v>21000</v>
      </c>
      <c r="H464" s="390">
        <v>14000</v>
      </c>
      <c r="I464" s="104"/>
    </row>
    <row r="465" spans="1:9" x14ac:dyDescent="0.3">
      <c r="A465" s="58">
        <v>7</v>
      </c>
      <c r="B465" s="87"/>
      <c r="C465" s="58" t="s">
        <v>633</v>
      </c>
      <c r="D465" s="58" t="s">
        <v>675</v>
      </c>
      <c r="E465" s="100" t="s">
        <v>676</v>
      </c>
      <c r="F465" s="388">
        <f>G465+H465+I465</f>
        <v>63333</v>
      </c>
      <c r="G465" s="391">
        <v>38000</v>
      </c>
      <c r="H465" s="392">
        <v>19000</v>
      </c>
      <c r="I465" s="393">
        <v>6333</v>
      </c>
    </row>
    <row r="466" spans="1:9" x14ac:dyDescent="0.3">
      <c r="A466" s="58">
        <v>8</v>
      </c>
      <c r="B466" s="87"/>
      <c r="C466" s="58" t="s">
        <v>596</v>
      </c>
      <c r="D466" s="58" t="s">
        <v>597</v>
      </c>
      <c r="E466" s="100" t="s">
        <v>598</v>
      </c>
      <c r="F466" s="106">
        <v>800000</v>
      </c>
      <c r="G466" s="271">
        <v>480000</v>
      </c>
      <c r="H466" s="197">
        <v>280000</v>
      </c>
      <c r="I466" s="115">
        <v>40000</v>
      </c>
    </row>
    <row r="467" spans="1:9" x14ac:dyDescent="0.3">
      <c r="A467" s="87">
        <v>9</v>
      </c>
      <c r="B467" s="87"/>
      <c r="C467" s="87" t="s">
        <v>596</v>
      </c>
      <c r="D467" s="87" t="s">
        <v>599</v>
      </c>
      <c r="E467" s="34" t="s">
        <v>616</v>
      </c>
      <c r="F467" s="385">
        <f>SUM(F468:F470)</f>
        <v>225000</v>
      </c>
      <c r="G467" s="386">
        <f t="shared" ref="G467:H467" si="82">SUM(G468:G470)</f>
        <v>135000</v>
      </c>
      <c r="H467" s="387">
        <f t="shared" si="82"/>
        <v>90000</v>
      </c>
      <c r="I467" s="308">
        <v>0</v>
      </c>
    </row>
    <row r="468" spans="1:9" x14ac:dyDescent="0.3">
      <c r="A468" s="88"/>
      <c r="B468" s="87"/>
      <c r="C468" s="88"/>
      <c r="D468" s="88"/>
      <c r="E468" s="100" t="s">
        <v>600</v>
      </c>
      <c r="F468" s="101">
        <v>90000</v>
      </c>
      <c r="G468" s="380">
        <v>54000</v>
      </c>
      <c r="H468" s="381">
        <v>36000</v>
      </c>
      <c r="I468" s="114">
        <v>0</v>
      </c>
    </row>
    <row r="469" spans="1:9" x14ac:dyDescent="0.3">
      <c r="A469" s="88"/>
      <c r="B469" s="87"/>
      <c r="C469" s="88"/>
      <c r="D469" s="88"/>
      <c r="E469" s="100" t="s">
        <v>601</v>
      </c>
      <c r="F469" s="101">
        <v>15000</v>
      </c>
      <c r="G469" s="380">
        <v>9000</v>
      </c>
      <c r="H469" s="381">
        <v>6000</v>
      </c>
      <c r="I469" s="114">
        <v>0</v>
      </c>
    </row>
    <row r="470" spans="1:9" x14ac:dyDescent="0.3">
      <c r="A470" s="89"/>
      <c r="B470" s="87"/>
      <c r="C470" s="89"/>
      <c r="D470" s="89"/>
      <c r="E470" s="100" t="s">
        <v>41</v>
      </c>
      <c r="F470" s="101">
        <v>120000</v>
      </c>
      <c r="G470" s="380">
        <v>72000</v>
      </c>
      <c r="H470" s="381">
        <v>48000</v>
      </c>
      <c r="I470" s="114">
        <v>0</v>
      </c>
    </row>
    <row r="471" spans="1:9" x14ac:dyDescent="0.3">
      <c r="A471" s="58">
        <v>10</v>
      </c>
      <c r="B471" s="87"/>
      <c r="C471" s="58" t="s">
        <v>596</v>
      </c>
      <c r="D471" s="58" t="s">
        <v>602</v>
      </c>
      <c r="E471" s="100" t="s">
        <v>603</v>
      </c>
      <c r="F471" s="382">
        <v>2942000</v>
      </c>
      <c r="G471" s="383">
        <v>1765250</v>
      </c>
      <c r="H471" s="384">
        <v>1176750</v>
      </c>
      <c r="I471" s="109">
        <v>0</v>
      </c>
    </row>
    <row r="472" spans="1:9" x14ac:dyDescent="0.3">
      <c r="A472" s="87">
        <v>11</v>
      </c>
      <c r="B472" s="87"/>
      <c r="C472" s="87" t="s">
        <v>596</v>
      </c>
      <c r="D472" s="87" t="s">
        <v>604</v>
      </c>
      <c r="E472" s="34" t="s">
        <v>616</v>
      </c>
      <c r="F472" s="385">
        <v>500000</v>
      </c>
      <c r="G472" s="386">
        <f t="shared" ref="G472:H472" si="83">SUM(G473:G476)</f>
        <v>400000</v>
      </c>
      <c r="H472" s="387">
        <f t="shared" si="83"/>
        <v>100000</v>
      </c>
      <c r="I472" s="308">
        <v>0</v>
      </c>
    </row>
    <row r="473" spans="1:9" x14ac:dyDescent="0.3">
      <c r="A473" s="88"/>
      <c r="B473" s="87"/>
      <c r="C473" s="88"/>
      <c r="D473" s="88"/>
      <c r="E473" s="394" t="s">
        <v>605</v>
      </c>
      <c r="F473" s="388">
        <v>300000</v>
      </c>
      <c r="G473" s="395">
        <v>240000</v>
      </c>
      <c r="H473" s="396">
        <v>60000</v>
      </c>
      <c r="I473" s="397">
        <v>0</v>
      </c>
    </row>
    <row r="474" spans="1:9" x14ac:dyDescent="0.3">
      <c r="A474" s="88"/>
      <c r="B474" s="87"/>
      <c r="C474" s="88"/>
      <c r="D474" s="88"/>
      <c r="E474" s="394" t="s">
        <v>606</v>
      </c>
      <c r="F474" s="388">
        <v>100000</v>
      </c>
      <c r="G474" s="395">
        <v>80000</v>
      </c>
      <c r="H474" s="396">
        <v>20000</v>
      </c>
      <c r="I474" s="397">
        <v>0</v>
      </c>
    </row>
    <row r="475" spans="1:9" x14ac:dyDescent="0.3">
      <c r="A475" s="88"/>
      <c r="B475" s="87"/>
      <c r="C475" s="88"/>
      <c r="D475" s="88"/>
      <c r="E475" s="394" t="s">
        <v>607</v>
      </c>
      <c r="F475" s="388">
        <v>65000</v>
      </c>
      <c r="G475" s="395">
        <v>52000</v>
      </c>
      <c r="H475" s="396">
        <v>13000</v>
      </c>
      <c r="I475" s="397">
        <v>0</v>
      </c>
    </row>
    <row r="476" spans="1:9" x14ac:dyDescent="0.3">
      <c r="A476" s="89"/>
      <c r="B476" s="87"/>
      <c r="C476" s="89"/>
      <c r="D476" s="89"/>
      <c r="E476" s="398" t="s">
        <v>41</v>
      </c>
      <c r="F476" s="388">
        <v>35000</v>
      </c>
      <c r="G476" s="395">
        <v>28000</v>
      </c>
      <c r="H476" s="396">
        <v>7000</v>
      </c>
      <c r="I476" s="397">
        <v>0</v>
      </c>
    </row>
    <row r="477" spans="1:9" x14ac:dyDescent="0.3">
      <c r="A477" s="87">
        <v>12</v>
      </c>
      <c r="B477" s="87"/>
      <c r="C477" s="87" t="s">
        <v>596</v>
      </c>
      <c r="D477" s="87" t="s">
        <v>608</v>
      </c>
      <c r="E477" s="34" t="s">
        <v>616</v>
      </c>
      <c r="F477" s="399">
        <f>SUM(F478:F479)</f>
        <v>80000</v>
      </c>
      <c r="G477" s="400">
        <f t="shared" ref="G477:H477" si="84">SUM(G478:G479)</f>
        <v>48000</v>
      </c>
      <c r="H477" s="401">
        <f t="shared" si="84"/>
        <v>32000</v>
      </c>
      <c r="I477" s="198">
        <v>0</v>
      </c>
    </row>
    <row r="478" spans="1:9" x14ac:dyDescent="0.3">
      <c r="A478" s="88"/>
      <c r="B478" s="87"/>
      <c r="C478" s="88"/>
      <c r="D478" s="88"/>
      <c r="E478" s="402" t="s">
        <v>609</v>
      </c>
      <c r="F478" s="101">
        <v>50000</v>
      </c>
      <c r="G478" s="403">
        <v>30000</v>
      </c>
      <c r="H478" s="103">
        <v>20000</v>
      </c>
      <c r="I478" s="397">
        <v>0</v>
      </c>
    </row>
    <row r="479" spans="1:9" x14ac:dyDescent="0.3">
      <c r="A479" s="89"/>
      <c r="B479" s="87"/>
      <c r="C479" s="89"/>
      <c r="D479" s="89"/>
      <c r="E479" s="402" t="s">
        <v>610</v>
      </c>
      <c r="F479" s="101">
        <v>30000</v>
      </c>
      <c r="G479" s="403">
        <v>18000</v>
      </c>
      <c r="H479" s="103">
        <v>12000</v>
      </c>
      <c r="I479" s="397">
        <v>0</v>
      </c>
    </row>
    <row r="480" spans="1:9" x14ac:dyDescent="0.3">
      <c r="A480" s="87">
        <v>13</v>
      </c>
      <c r="B480" s="87"/>
      <c r="C480" s="87" t="s">
        <v>596</v>
      </c>
      <c r="D480" s="87" t="s">
        <v>611</v>
      </c>
      <c r="E480" s="34" t="s">
        <v>616</v>
      </c>
      <c r="F480" s="385">
        <f>SUM(F481:F482)</f>
        <v>30000</v>
      </c>
      <c r="G480" s="386">
        <f t="shared" ref="G480:H480" si="85">SUM(G481:G482)</f>
        <v>18000</v>
      </c>
      <c r="H480" s="387">
        <f t="shared" si="85"/>
        <v>12000</v>
      </c>
      <c r="I480" s="198">
        <v>0</v>
      </c>
    </row>
    <row r="481" spans="1:9" x14ac:dyDescent="0.3">
      <c r="A481" s="88"/>
      <c r="B481" s="87"/>
      <c r="C481" s="88"/>
      <c r="D481" s="88"/>
      <c r="E481" s="100" t="s">
        <v>612</v>
      </c>
      <c r="F481" s="101">
        <v>10000</v>
      </c>
      <c r="G481" s="403">
        <v>6000</v>
      </c>
      <c r="H481" s="103">
        <v>4000</v>
      </c>
      <c r="I481" s="397">
        <v>0</v>
      </c>
    </row>
    <row r="482" spans="1:9" x14ac:dyDescent="0.3">
      <c r="A482" s="88"/>
      <c r="B482" s="87"/>
      <c r="C482" s="88"/>
      <c r="D482" s="88"/>
      <c r="E482" s="404" t="s">
        <v>41</v>
      </c>
      <c r="F482" s="405">
        <v>20000</v>
      </c>
      <c r="G482" s="406">
        <v>12000</v>
      </c>
      <c r="H482" s="407">
        <v>8000</v>
      </c>
      <c r="I482" s="408">
        <v>0</v>
      </c>
    </row>
    <row r="483" spans="1:9" x14ac:dyDescent="0.3">
      <c r="A483" s="409" t="s">
        <v>723</v>
      </c>
      <c r="B483" s="409"/>
      <c r="C483" s="409"/>
      <c r="D483" s="409">
        <v>6</v>
      </c>
      <c r="E483" s="410">
        <v>6</v>
      </c>
      <c r="F483" s="385">
        <f>F484+F485+F486+F487+F488+F489</f>
        <v>8896000</v>
      </c>
      <c r="G483" s="386">
        <f t="shared" ref="G483:I483" si="86">G484+G485+G486+G487+G488+G489</f>
        <v>4931000</v>
      </c>
      <c r="H483" s="387">
        <f t="shared" si="86"/>
        <v>3201000</v>
      </c>
      <c r="I483" s="411">
        <f t="shared" si="86"/>
        <v>764000</v>
      </c>
    </row>
    <row r="484" spans="1:9" ht="18.75" customHeight="1" x14ac:dyDescent="0.3">
      <c r="A484" s="412">
        <v>1</v>
      </c>
      <c r="B484" s="413" t="s">
        <v>625</v>
      </c>
      <c r="C484" s="413" t="s">
        <v>677</v>
      </c>
      <c r="D484" s="413" t="s">
        <v>678</v>
      </c>
      <c r="E484" s="413" t="s">
        <v>679</v>
      </c>
      <c r="F484" s="414">
        <f t="shared" ref="F484:F489" si="87">G484+H484+I484</f>
        <v>1300000</v>
      </c>
      <c r="G484" s="415">
        <v>1300000</v>
      </c>
      <c r="H484" s="416">
        <v>0</v>
      </c>
      <c r="I484" s="417">
        <v>0</v>
      </c>
    </row>
    <row r="485" spans="1:9" ht="18.75" customHeight="1" x14ac:dyDescent="0.3">
      <c r="A485" s="418">
        <v>2</v>
      </c>
      <c r="B485" s="419" t="s">
        <v>628</v>
      </c>
      <c r="C485" s="419" t="s">
        <v>680</v>
      </c>
      <c r="D485" s="419" t="s">
        <v>678</v>
      </c>
      <c r="E485" s="419" t="s">
        <v>679</v>
      </c>
      <c r="F485" s="420">
        <f t="shared" si="87"/>
        <v>1667000</v>
      </c>
      <c r="G485" s="421">
        <v>1000000</v>
      </c>
      <c r="H485" s="422">
        <v>500000</v>
      </c>
      <c r="I485" s="423">
        <v>167000</v>
      </c>
    </row>
    <row r="486" spans="1:9" ht="18.75" customHeight="1" x14ac:dyDescent="0.3">
      <c r="A486" s="418">
        <v>3</v>
      </c>
      <c r="B486" s="419" t="s">
        <v>630</v>
      </c>
      <c r="C486" s="419" t="s">
        <v>681</v>
      </c>
      <c r="D486" s="419" t="s">
        <v>678</v>
      </c>
      <c r="E486" s="419" t="s">
        <v>682</v>
      </c>
      <c r="F486" s="420">
        <f t="shared" si="87"/>
        <v>2874000</v>
      </c>
      <c r="G486" s="424">
        <v>974000</v>
      </c>
      <c r="H486" s="425">
        <v>1900000</v>
      </c>
      <c r="I486" s="426">
        <v>0</v>
      </c>
    </row>
    <row r="487" spans="1:9" ht="18.75" customHeight="1" x14ac:dyDescent="0.3">
      <c r="A487" s="418">
        <v>4</v>
      </c>
      <c r="B487" s="419" t="s">
        <v>629</v>
      </c>
      <c r="C487" s="419" t="s">
        <v>683</v>
      </c>
      <c r="D487" s="419" t="s">
        <v>678</v>
      </c>
      <c r="E487" s="419" t="s">
        <v>682</v>
      </c>
      <c r="F487" s="420">
        <f t="shared" si="87"/>
        <v>626000</v>
      </c>
      <c r="G487" s="424">
        <v>200000</v>
      </c>
      <c r="H487" s="425">
        <v>82000</v>
      </c>
      <c r="I487" s="426">
        <v>344000</v>
      </c>
    </row>
    <row r="488" spans="1:9" ht="18.75" customHeight="1" x14ac:dyDescent="0.3">
      <c r="A488" s="418">
        <v>5</v>
      </c>
      <c r="B488" s="419" t="s">
        <v>666</v>
      </c>
      <c r="C488" s="419" t="s">
        <v>684</v>
      </c>
      <c r="D488" s="419" t="s">
        <v>678</v>
      </c>
      <c r="E488" s="419" t="s">
        <v>685</v>
      </c>
      <c r="F488" s="420">
        <f t="shared" si="87"/>
        <v>729000</v>
      </c>
      <c r="G488" s="424">
        <v>437000</v>
      </c>
      <c r="H488" s="425">
        <v>219000</v>
      </c>
      <c r="I488" s="426">
        <v>73000</v>
      </c>
    </row>
    <row r="489" spans="1:9" ht="18.75" customHeight="1" thickBot="1" x14ac:dyDescent="0.35">
      <c r="A489" s="427">
        <v>6</v>
      </c>
      <c r="B489" s="428" t="s">
        <v>627</v>
      </c>
      <c r="C489" s="428" t="s">
        <v>686</v>
      </c>
      <c r="D489" s="428" t="s">
        <v>678</v>
      </c>
      <c r="E489" s="428" t="s">
        <v>685</v>
      </c>
      <c r="F489" s="429">
        <f t="shared" si="87"/>
        <v>1700000</v>
      </c>
      <c r="G489" s="430">
        <v>1020000</v>
      </c>
      <c r="H489" s="431">
        <v>500000</v>
      </c>
      <c r="I489" s="432">
        <v>180000</v>
      </c>
    </row>
  </sheetData>
  <mergeCells count="102">
    <mergeCell ref="C218:C220"/>
    <mergeCell ref="D218:D220"/>
    <mergeCell ref="B22:B24"/>
    <mergeCell ref="A22:A24"/>
    <mergeCell ref="B61:B63"/>
    <mergeCell ref="A61:A63"/>
    <mergeCell ref="A43:A45"/>
    <mergeCell ref="B43:B45"/>
    <mergeCell ref="A50:A52"/>
    <mergeCell ref="B50:B52"/>
    <mergeCell ref="A57:A59"/>
    <mergeCell ref="B57:B59"/>
    <mergeCell ref="A74:A77"/>
    <mergeCell ref="B74:B77"/>
    <mergeCell ref="A64:A66"/>
    <mergeCell ref="B64:B66"/>
    <mergeCell ref="A67:A69"/>
    <mergeCell ref="B67:B69"/>
    <mergeCell ref="A84:A86"/>
    <mergeCell ref="B84:B86"/>
    <mergeCell ref="A102:A106"/>
    <mergeCell ref="B102:B106"/>
    <mergeCell ref="E3:E4"/>
    <mergeCell ref="F3:I3"/>
    <mergeCell ref="C3:C4"/>
    <mergeCell ref="D3:D4"/>
    <mergeCell ref="B14:B16"/>
    <mergeCell ref="A14:A16"/>
    <mergeCell ref="B27:B29"/>
    <mergeCell ref="A27:A29"/>
    <mergeCell ref="C210:C213"/>
    <mergeCell ref="D210:D213"/>
    <mergeCell ref="A92:A94"/>
    <mergeCell ref="B92:B94"/>
    <mergeCell ref="A88:A90"/>
    <mergeCell ref="B88:B90"/>
    <mergeCell ref="B122:B125"/>
    <mergeCell ref="A119:A121"/>
    <mergeCell ref="B119:B121"/>
    <mergeCell ref="A113:A115"/>
    <mergeCell ref="B113:B115"/>
    <mergeCell ref="A107:A109"/>
    <mergeCell ref="B107:B109"/>
    <mergeCell ref="A122:A125"/>
    <mergeCell ref="A127:A129"/>
    <mergeCell ref="B127:B129"/>
    <mergeCell ref="A163:A165"/>
    <mergeCell ref="B163:B165"/>
    <mergeCell ref="A155:A158"/>
    <mergeCell ref="B155:B158"/>
    <mergeCell ref="A151:A153"/>
    <mergeCell ref="B151:B153"/>
    <mergeCell ref="A148:A150"/>
    <mergeCell ref="B148:B150"/>
    <mergeCell ref="A136:A138"/>
    <mergeCell ref="A142:A145"/>
    <mergeCell ref="B142:B145"/>
    <mergeCell ref="A139:A141"/>
    <mergeCell ref="B139:B141"/>
    <mergeCell ref="B136:B138"/>
    <mergeCell ref="A130:A132"/>
    <mergeCell ref="B130:B132"/>
    <mergeCell ref="A133:A135"/>
    <mergeCell ref="B133:B135"/>
    <mergeCell ref="A187:A190"/>
    <mergeCell ref="B187:B190"/>
    <mergeCell ref="A176:A179"/>
    <mergeCell ref="B176:B179"/>
    <mergeCell ref="A169:A175"/>
    <mergeCell ref="B169:B175"/>
    <mergeCell ref="A235:A237"/>
    <mergeCell ref="B235:B237"/>
    <mergeCell ref="B228:B230"/>
    <mergeCell ref="A228:A230"/>
    <mergeCell ref="A210:A213"/>
    <mergeCell ref="B210:B213"/>
    <mergeCell ref="A218:A220"/>
    <mergeCell ref="B218:B220"/>
    <mergeCell ref="A1:I1"/>
    <mergeCell ref="A3:A11"/>
    <mergeCell ref="B3:B11"/>
    <mergeCell ref="A442:A445"/>
    <mergeCell ref="B79:B81"/>
    <mergeCell ref="A79:A81"/>
    <mergeCell ref="A421:A423"/>
    <mergeCell ref="A394:A397"/>
    <mergeCell ref="A438:A440"/>
    <mergeCell ref="A428:A432"/>
    <mergeCell ref="A402:A404"/>
    <mergeCell ref="A407:A409"/>
    <mergeCell ref="A412:A416"/>
    <mergeCell ref="A295:A297"/>
    <mergeCell ref="B295:B297"/>
    <mergeCell ref="A317:A319"/>
    <mergeCell ref="B317:B319"/>
    <mergeCell ref="A312:A314"/>
    <mergeCell ref="B312:B314"/>
    <mergeCell ref="A398:A401"/>
    <mergeCell ref="A309:A311"/>
    <mergeCell ref="B309:B311"/>
    <mergeCell ref="A192:A194"/>
    <mergeCell ref="B192:B194"/>
  </mergeCells>
  <phoneticPr fontId="1" type="noConversion"/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18년도 예산확정 내역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</dc:creator>
  <cp:lastModifiedBy>user</cp:lastModifiedBy>
  <cp:lastPrinted>2017-09-06T09:15:11Z</cp:lastPrinted>
  <dcterms:created xsi:type="dcterms:W3CDTF">2017-06-15T00:02:25Z</dcterms:created>
  <dcterms:modified xsi:type="dcterms:W3CDTF">2017-12-14T01:02:07Z</dcterms:modified>
</cp:coreProperties>
</file>